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65506" windowWidth="12120" windowHeight="8010" tabRatio="886" activeTab="0"/>
  </bookViews>
  <sheets>
    <sheet name="Kábelek terhelhetősége" sheetId="1" r:id="rId1"/>
    <sheet name="Vezetékek terhelhetősége" sheetId="2" r:id="rId2"/>
  </sheets>
  <definedNames/>
  <calcPr fullCalcOnLoad="1"/>
</workbook>
</file>

<file path=xl/sharedStrings.xml><?xml version="1.0" encoding="utf-8"?>
<sst xmlns="http://schemas.openxmlformats.org/spreadsheetml/2006/main" count="67" uniqueCount="59">
  <si>
    <t>fesz V-E</t>
  </si>
  <si>
    <t>megeng %</t>
  </si>
  <si>
    <t>fajlagos</t>
  </si>
  <si>
    <t>áram</t>
  </si>
  <si>
    <t>RV egysz.</t>
  </si>
  <si>
    <r>
      <t>Hálózat:</t>
    </r>
    <r>
      <rPr>
        <b/>
        <i/>
        <sz val="12"/>
        <rFont val="Times New Roman CE"/>
        <family val="1"/>
      </rPr>
      <t xml:space="preserve"> világítás "V"  erőátvitel  "E"  </t>
    </r>
    <r>
      <rPr>
        <b/>
        <sz val="12"/>
        <rFont val="Times New Roman CE"/>
        <family val="1"/>
      </rPr>
      <t xml:space="preserve">                          </t>
    </r>
  </si>
  <si>
    <t>Alapterhelhetőség  A</t>
  </si>
  <si>
    <r>
      <t xml:space="preserve">A kábel anyaga </t>
    </r>
    <r>
      <rPr>
        <b/>
        <i/>
        <sz val="12"/>
        <rFont val="Times New Roman CE"/>
        <family val="0"/>
      </rPr>
      <t>"Cu", "Al"</t>
    </r>
  </si>
  <si>
    <t>Minősítés</t>
  </si>
  <si>
    <t>fesz e. V</t>
  </si>
  <si>
    <r>
      <t xml:space="preserve">Hossza  </t>
    </r>
    <r>
      <rPr>
        <b/>
        <i/>
        <sz val="12"/>
        <rFont val="Times New Roman CE"/>
        <family val="0"/>
      </rPr>
      <t>m</t>
    </r>
    <r>
      <rPr>
        <b/>
        <sz val="12"/>
        <rFont val="Times New Roman CE"/>
        <family val="1"/>
      </rPr>
      <t xml:space="preserve">                               </t>
    </r>
  </si>
  <si>
    <r>
      <t xml:space="preserve">Feszültségesés </t>
    </r>
    <r>
      <rPr>
        <b/>
        <i/>
        <sz val="12"/>
        <rFont val="Times New Roman CE"/>
        <family val="0"/>
      </rPr>
      <t>V</t>
    </r>
  </si>
  <si>
    <r>
      <t xml:space="preserve">Keresztmetszet </t>
    </r>
    <r>
      <rPr>
        <b/>
        <i/>
        <sz val="12"/>
        <rFont val="Times New Roman CE"/>
        <family val="0"/>
      </rPr>
      <t xml:space="preserve">1,5-400 mm2      </t>
    </r>
  </si>
  <si>
    <t xml:space="preserve"> Feszültségesés %</t>
  </si>
  <si>
    <t>fesz e. %</t>
  </si>
  <si>
    <r>
      <t xml:space="preserve">Teljesítmény </t>
    </r>
    <r>
      <rPr>
        <b/>
        <i/>
        <sz val="12"/>
        <rFont val="Times New Roman CE"/>
        <family val="0"/>
      </rPr>
      <t xml:space="preserve">KW </t>
    </r>
    <r>
      <rPr>
        <b/>
        <sz val="12"/>
        <rFont val="Times New Roman CE"/>
        <family val="1"/>
      </rPr>
      <t xml:space="preserve">                      </t>
    </r>
  </si>
  <si>
    <r>
      <t xml:space="preserve">Névleges áram </t>
    </r>
    <r>
      <rPr>
        <b/>
        <i/>
        <sz val="12"/>
        <rFont val="Times New Roman CE"/>
        <family val="0"/>
      </rPr>
      <t>A</t>
    </r>
  </si>
  <si>
    <r>
      <t xml:space="preserve">Cos </t>
    </r>
    <r>
      <rPr>
        <b/>
        <sz val="12"/>
        <rFont val="Symbol"/>
        <family val="1"/>
      </rPr>
      <t>d</t>
    </r>
    <r>
      <rPr>
        <b/>
        <sz val="12"/>
        <rFont val="Times New Roman CE"/>
        <family val="1"/>
      </rPr>
      <t xml:space="preserve">  </t>
    </r>
    <r>
      <rPr>
        <b/>
        <i/>
        <sz val="12"/>
        <rFont val="Times New Roman CE"/>
        <family val="0"/>
      </rPr>
      <t xml:space="preserve"> 0,1-1</t>
    </r>
  </si>
  <si>
    <r>
      <t xml:space="preserve">Max. terhelő áram </t>
    </r>
    <r>
      <rPr>
        <b/>
        <i/>
        <sz val="12"/>
        <rFont val="Times New Roman CE"/>
        <family val="1"/>
      </rPr>
      <t>A</t>
    </r>
  </si>
  <si>
    <r>
      <t xml:space="preserve">Környezeti hőmérséklet  </t>
    </r>
    <r>
      <rPr>
        <b/>
        <i/>
        <sz val="12"/>
        <rFont val="Times New Roman CE"/>
        <family val="0"/>
      </rPr>
      <t>°C 20-50</t>
    </r>
  </si>
  <si>
    <r>
      <t>A teljesítmény, világítási hálózaton</t>
    </r>
    <r>
      <rPr>
        <b/>
        <i/>
        <sz val="11"/>
        <color indexed="8"/>
        <rFont val="Times New Roman CE"/>
        <family val="1"/>
      </rPr>
      <t xml:space="preserve"> </t>
    </r>
    <r>
      <rPr>
        <b/>
        <i/>
        <u val="single"/>
        <sz val="10"/>
        <color indexed="8"/>
        <rFont val="Times New Roman CE"/>
        <family val="1"/>
      </rPr>
      <t xml:space="preserve">fázisonként </t>
    </r>
    <r>
      <rPr>
        <b/>
        <i/>
        <sz val="10"/>
        <color indexed="8"/>
        <rFont val="Times New Roman CE"/>
        <family val="0"/>
      </rPr>
      <t>értendő!</t>
    </r>
  </si>
  <si>
    <r>
      <t xml:space="preserve">Kábelek száma  </t>
    </r>
    <r>
      <rPr>
        <b/>
        <i/>
        <sz val="12"/>
        <rFont val="Times New Roman CE"/>
        <family val="0"/>
      </rPr>
      <t xml:space="preserve"> 0-1-2-3-6-9</t>
    </r>
  </si>
  <si>
    <t>A maximális terhelhetőség az MSZ 13207 szerint.</t>
  </si>
  <si>
    <t>I max Cu</t>
  </si>
  <si>
    <t>I max Al</t>
  </si>
  <si>
    <t>0,5 mm2</t>
  </si>
  <si>
    <t>-</t>
  </si>
  <si>
    <t>10 °C</t>
  </si>
  <si>
    <t>0,75 mm2</t>
  </si>
  <si>
    <t>15 °C</t>
  </si>
  <si>
    <t>1 mm2</t>
  </si>
  <si>
    <t>20 °C</t>
  </si>
  <si>
    <t>1,5 mm2</t>
  </si>
  <si>
    <t>25 °C</t>
  </si>
  <si>
    <t>2,5 mm2</t>
  </si>
  <si>
    <t>30 °C</t>
  </si>
  <si>
    <t>4 mm2</t>
  </si>
  <si>
    <t>35 °C</t>
  </si>
  <si>
    <t>Alapterhelhetőség:</t>
  </si>
  <si>
    <t>6 mm2</t>
  </si>
  <si>
    <t>40 °C</t>
  </si>
  <si>
    <t>Terhelhetőség:</t>
  </si>
  <si>
    <t>10 mm2</t>
  </si>
  <si>
    <t>45 °C</t>
  </si>
  <si>
    <t>16 mm2</t>
  </si>
  <si>
    <t>50 °C</t>
  </si>
  <si>
    <t>25 mm2</t>
  </si>
  <si>
    <t>55 °C</t>
  </si>
  <si>
    <t>35 mm2</t>
  </si>
  <si>
    <t>50 mm2</t>
  </si>
  <si>
    <t>70 mm2</t>
  </si>
  <si>
    <t>95 mm2</t>
  </si>
  <si>
    <t>120 mm2</t>
  </si>
  <si>
    <t>150 mm2</t>
  </si>
  <si>
    <t>185 mm2</t>
  </si>
  <si>
    <t>240 mm2</t>
  </si>
  <si>
    <t>300 mm2</t>
  </si>
  <si>
    <t>400 mm2</t>
  </si>
  <si>
    <t>500 mm2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</si>
</sst>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59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0"/>
      <color indexed="55"/>
      <name val="Arial CE"/>
      <family val="2"/>
    </font>
    <font>
      <sz val="10"/>
      <color indexed="53"/>
      <name val="Arial CE"/>
      <family val="2"/>
    </font>
    <font>
      <b/>
      <sz val="12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b/>
      <sz val="14"/>
      <color indexed="55"/>
      <name val="Times New Roman CE"/>
      <family val="1"/>
    </font>
    <font>
      <b/>
      <sz val="14"/>
      <color indexed="10"/>
      <name val="Times New Roman CE"/>
      <family val="1"/>
    </font>
    <font>
      <b/>
      <sz val="12"/>
      <name val="Arial CE"/>
      <family val="0"/>
    </font>
    <font>
      <b/>
      <sz val="10"/>
      <color indexed="48"/>
      <name val="Times New Roman CE"/>
      <family val="1"/>
    </font>
    <font>
      <sz val="12"/>
      <name val="Arial CE"/>
      <family val="2"/>
    </font>
    <font>
      <b/>
      <i/>
      <sz val="12"/>
      <name val="Times New Roman CE"/>
      <family val="0"/>
    </font>
    <font>
      <b/>
      <sz val="12"/>
      <name val="Symbol"/>
      <family val="1"/>
    </font>
    <font>
      <b/>
      <sz val="11"/>
      <color indexed="10"/>
      <name val="Times New Roman CE"/>
      <family val="1"/>
    </font>
    <font>
      <b/>
      <sz val="12"/>
      <color indexed="10"/>
      <name val="Arial CE"/>
      <family val="2"/>
    </font>
    <font>
      <b/>
      <i/>
      <sz val="10"/>
      <color indexed="8"/>
      <name val="Times New Roman CE"/>
      <family val="0"/>
    </font>
    <font>
      <b/>
      <i/>
      <sz val="11"/>
      <color indexed="8"/>
      <name val="Times New Roman CE"/>
      <family val="1"/>
    </font>
    <font>
      <b/>
      <i/>
      <u val="single"/>
      <sz val="10"/>
      <color indexed="8"/>
      <name val="Times New Roman CE"/>
      <family val="1"/>
    </font>
    <font>
      <b/>
      <sz val="10"/>
      <color indexed="48"/>
      <name val="Arial CE"/>
      <family val="2"/>
    </font>
    <font>
      <sz val="10"/>
      <name val="Comic Sans MS"/>
      <family val="4"/>
    </font>
    <font>
      <b/>
      <sz val="12"/>
      <name val="Comic Sans MS"/>
      <family val="4"/>
    </font>
    <font>
      <sz val="12"/>
      <name val="Comic Sans MS"/>
      <family val="4"/>
    </font>
    <font>
      <b/>
      <sz val="10"/>
      <name val="Comic Sans MS"/>
      <family val="4"/>
    </font>
    <font>
      <b/>
      <sz val="12"/>
      <color indexed="10"/>
      <name val="Comic Sans MS"/>
      <family val="4"/>
    </font>
    <font>
      <b/>
      <sz val="10"/>
      <color indexed="39"/>
      <name val="Comic Sans MS"/>
      <family val="4"/>
    </font>
    <font>
      <b/>
      <sz val="10"/>
      <color indexed="29"/>
      <name val="Comic Sans MS"/>
      <family val="4"/>
    </font>
    <font>
      <b/>
      <sz val="12"/>
      <color indexed="39"/>
      <name val="Comic Sans MS"/>
      <family val="4"/>
    </font>
    <font>
      <b/>
      <sz val="14"/>
      <color indexed="10"/>
      <name val="Comic Sans MS"/>
      <family val="4"/>
    </font>
    <font>
      <b/>
      <sz val="14"/>
      <color indexed="39"/>
      <name val="Comic Sans MS"/>
      <family val="4"/>
    </font>
    <font>
      <b/>
      <sz val="10"/>
      <color indexed="12"/>
      <name val="Comic Sans MS"/>
      <family val="4"/>
    </font>
    <font>
      <sz val="10"/>
      <color indexed="29"/>
      <name val="Comic Sans MS"/>
      <family val="4"/>
    </font>
    <font>
      <sz val="10"/>
      <color indexed="12"/>
      <name val="Comic Sans MS"/>
      <family val="4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Times New Roman CE"/>
      <family val="0"/>
    </font>
    <font>
      <sz val="10"/>
      <color indexed="8"/>
      <name val="Times New Roman CE"/>
      <family val="0"/>
    </font>
    <font>
      <b/>
      <sz val="12"/>
      <color indexed="8"/>
      <name val="Arial CE"/>
      <family val="0"/>
    </font>
    <font>
      <b/>
      <sz val="12"/>
      <color indexed="12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medium"/>
      <bottom style="double"/>
    </border>
    <border>
      <left/>
      <right style="medium"/>
      <top/>
      <bottom style="double"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thin"/>
      <right/>
      <top style="medium"/>
      <bottom/>
    </border>
    <border>
      <left style="medium"/>
      <right style="medium"/>
      <top style="thin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52" fillId="6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8" borderId="0" applyNumberFormat="0" applyBorder="0" applyAlignment="0" applyProtection="0"/>
    <xf numFmtId="0" fontId="52" fillId="6" borderId="0" applyNumberFormat="0" applyBorder="0" applyAlignment="0" applyProtection="0"/>
    <xf numFmtId="0" fontId="52" fillId="3" borderId="0" applyNumberFormat="0" applyBorder="0" applyAlignment="0" applyProtection="0"/>
    <xf numFmtId="0" fontId="52" fillId="11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43" fillId="15" borderId="0" applyNumberFormat="0" applyBorder="0" applyAlignment="0" applyProtection="0"/>
    <xf numFmtId="0" fontId="47" fillId="16" borderId="1" applyNumberFormat="0" applyAlignment="0" applyProtection="0"/>
    <xf numFmtId="0" fontId="49" fillId="17" borderId="2" applyNumberFormat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5" fillId="7" borderId="1" applyNumberFormat="0" applyAlignment="0" applyProtection="0"/>
    <xf numFmtId="0" fontId="48" fillId="0" borderId="6" applyNumberFormat="0" applyFill="0" applyAlignment="0" applyProtection="0"/>
    <xf numFmtId="0" fontId="44" fillId="7" borderId="0" applyNumberFormat="0" applyBorder="0" applyAlignment="0" applyProtection="0"/>
    <xf numFmtId="0" fontId="0" fillId="4" borderId="7" applyNumberFormat="0" applyFont="0" applyAlignment="0" applyProtection="0"/>
    <xf numFmtId="0" fontId="46" fillId="16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18" borderId="0" xfId="0" applyFill="1" applyAlignment="1">
      <alignment/>
    </xf>
    <xf numFmtId="0" fontId="0" fillId="18" borderId="0" xfId="0" applyFill="1" applyAlignment="1">
      <alignment horizontal="center"/>
    </xf>
    <xf numFmtId="0" fontId="0" fillId="18" borderId="0" xfId="0" applyFill="1" applyAlignment="1">
      <alignment horizontal="justify"/>
    </xf>
    <xf numFmtId="0" fontId="3" fillId="18" borderId="0" xfId="0" applyFont="1" applyFill="1" applyAlignment="1">
      <alignment horizontal="justify"/>
    </xf>
    <xf numFmtId="0" fontId="0" fillId="19" borderId="10" xfId="0" applyFont="1" applyFill="1" applyBorder="1" applyAlignment="1">
      <alignment horizontal="center"/>
    </xf>
    <xf numFmtId="0" fontId="0" fillId="19" borderId="11" xfId="0" applyFont="1" applyFill="1" applyBorder="1" applyAlignment="1">
      <alignment horizontal="center"/>
    </xf>
    <xf numFmtId="164" fontId="6" fillId="18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18" borderId="0" xfId="0" applyFill="1" applyBorder="1" applyAlignment="1">
      <alignment/>
    </xf>
    <xf numFmtId="0" fontId="9" fillId="18" borderId="0" xfId="0" applyFont="1" applyFill="1" applyBorder="1" applyAlignment="1">
      <alignment horizontal="center"/>
    </xf>
    <xf numFmtId="0" fontId="18" fillId="18" borderId="0" xfId="0" applyFont="1" applyFill="1" applyBorder="1" applyAlignment="1">
      <alignment horizontal="center"/>
    </xf>
    <xf numFmtId="164" fontId="14" fillId="18" borderId="0" xfId="0" applyNumberFormat="1" applyFont="1" applyFill="1" applyBorder="1" applyAlignment="1">
      <alignment horizontal="center"/>
    </xf>
    <xf numFmtId="2" fontId="2" fillId="18" borderId="0" xfId="0" applyNumberFormat="1" applyFont="1" applyFill="1" applyBorder="1" applyAlignment="1">
      <alignment horizontal="center"/>
    </xf>
    <xf numFmtId="2" fontId="19" fillId="18" borderId="0" xfId="0" applyNumberFormat="1" applyFont="1" applyFill="1" applyBorder="1" applyAlignment="1">
      <alignment horizontal="center"/>
    </xf>
    <xf numFmtId="0" fontId="6" fillId="19" borderId="12" xfId="0" applyFont="1" applyFill="1" applyBorder="1" applyAlignment="1" quotePrefix="1">
      <alignment horizontal="center"/>
    </xf>
    <xf numFmtId="0" fontId="6" fillId="4" borderId="13" xfId="0" applyFont="1" applyFill="1" applyBorder="1" applyAlignment="1">
      <alignment/>
    </xf>
    <xf numFmtId="0" fontId="6" fillId="18" borderId="14" xfId="0" applyFont="1" applyFill="1" applyBorder="1" applyAlignment="1">
      <alignment/>
    </xf>
    <xf numFmtId="0" fontId="6" fillId="4" borderId="15" xfId="0" applyFont="1" applyFill="1" applyBorder="1" applyAlignment="1">
      <alignment/>
    </xf>
    <xf numFmtId="0" fontId="6" fillId="18" borderId="16" xfId="0" applyFont="1" applyFill="1" applyBorder="1" applyAlignment="1">
      <alignment/>
    </xf>
    <xf numFmtId="0" fontId="6" fillId="4" borderId="15" xfId="0" applyFont="1" applyFill="1" applyBorder="1" applyAlignment="1">
      <alignment horizontal="left"/>
    </xf>
    <xf numFmtId="0" fontId="6" fillId="18" borderId="16" xfId="0" applyFont="1" applyFill="1" applyBorder="1" applyAlignment="1">
      <alignment horizontal="left"/>
    </xf>
    <xf numFmtId="0" fontId="6" fillId="4" borderId="15" xfId="0" applyFont="1" applyFill="1" applyBorder="1" applyAlignment="1" quotePrefix="1">
      <alignment horizontal="left"/>
    </xf>
    <xf numFmtId="0" fontId="0" fillId="6" borderId="0" xfId="0" applyFill="1" applyBorder="1" applyAlignment="1">
      <alignment horizontal="center"/>
    </xf>
    <xf numFmtId="0" fontId="6" fillId="6" borderId="17" xfId="0" applyFont="1" applyFill="1" applyBorder="1" applyAlignment="1">
      <alignment horizontal="left"/>
    </xf>
    <xf numFmtId="0" fontId="0" fillId="6" borderId="17" xfId="0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8" fillId="6" borderId="0" xfId="0" applyFont="1" applyFill="1" applyBorder="1" applyAlignment="1">
      <alignment horizontal="left"/>
    </xf>
    <xf numFmtId="0" fontId="0" fillId="6" borderId="19" xfId="0" applyFill="1" applyBorder="1" applyAlignment="1">
      <alignment horizontal="center"/>
    </xf>
    <xf numFmtId="0" fontId="0" fillId="6" borderId="20" xfId="0" applyFill="1" applyBorder="1" applyAlignment="1">
      <alignment/>
    </xf>
    <xf numFmtId="0" fontId="0" fillId="6" borderId="0" xfId="0" applyFill="1" applyBorder="1" applyAlignment="1">
      <alignment/>
    </xf>
    <xf numFmtId="0" fontId="0" fillId="6" borderId="11" xfId="0" applyFill="1" applyBorder="1" applyAlignment="1">
      <alignment horizontal="center"/>
    </xf>
    <xf numFmtId="0" fontId="0" fillId="6" borderId="21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6" fillId="20" borderId="22" xfId="0" applyFont="1" applyFill="1" applyBorder="1" applyAlignment="1">
      <alignment horizontal="center"/>
    </xf>
    <xf numFmtId="164" fontId="6" fillId="20" borderId="23" xfId="0" applyNumberFormat="1" applyFont="1" applyFill="1" applyBorder="1" applyAlignment="1">
      <alignment horizontal="center"/>
    </xf>
    <xf numFmtId="0" fontId="6" fillId="21" borderId="22" xfId="0" applyFont="1" applyFill="1" applyBorder="1" applyAlignment="1">
      <alignment horizontal="center"/>
    </xf>
    <xf numFmtId="2" fontId="6" fillId="21" borderId="23" xfId="0" applyNumberFormat="1" applyFont="1" applyFill="1" applyBorder="1" applyAlignment="1">
      <alignment horizontal="center"/>
    </xf>
    <xf numFmtId="0" fontId="0" fillId="18" borderId="0" xfId="0" applyFill="1" applyBorder="1" applyAlignment="1">
      <alignment horizontal="center"/>
    </xf>
    <xf numFmtId="0" fontId="2" fillId="18" borderId="0" xfId="0" applyFont="1" applyFill="1" applyBorder="1" applyAlignment="1">
      <alignment horizontal="justify"/>
    </xf>
    <xf numFmtId="1" fontId="12" fillId="18" borderId="0" xfId="0" applyNumberFormat="1" applyFont="1" applyFill="1" applyBorder="1" applyAlignment="1">
      <alignment horizontal="center"/>
    </xf>
    <xf numFmtId="1" fontId="11" fillId="18" borderId="0" xfId="0" applyNumberFormat="1" applyFont="1" applyFill="1" applyBorder="1" applyAlignment="1">
      <alignment horizontal="center"/>
    </xf>
    <xf numFmtId="0" fontId="7" fillId="18" borderId="0" xfId="0" applyFont="1" applyFill="1" applyBorder="1" applyAlignment="1">
      <alignment/>
    </xf>
    <xf numFmtId="0" fontId="6" fillId="4" borderId="11" xfId="0" applyFont="1" applyFill="1" applyBorder="1" applyAlignment="1" quotePrefix="1">
      <alignment horizontal="left"/>
    </xf>
    <xf numFmtId="0" fontId="6" fillId="18" borderId="21" xfId="0" applyFont="1" applyFill="1" applyBorder="1" applyAlignment="1">
      <alignment/>
    </xf>
    <xf numFmtId="0" fontId="6" fillId="18" borderId="17" xfId="0" applyFont="1" applyFill="1" applyBorder="1" applyAlignment="1">
      <alignment horizontal="left"/>
    </xf>
    <xf numFmtId="0" fontId="15" fillId="18" borderId="18" xfId="0" applyFont="1" applyFill="1" applyBorder="1" applyAlignment="1">
      <alignment/>
    </xf>
    <xf numFmtId="0" fontId="9" fillId="18" borderId="19" xfId="0" applyFont="1" applyFill="1" applyBorder="1" applyAlignment="1">
      <alignment horizontal="center"/>
    </xf>
    <xf numFmtId="164" fontId="14" fillId="18" borderId="24" xfId="0" applyNumberFormat="1" applyFont="1" applyFill="1" applyBorder="1" applyAlignment="1">
      <alignment horizontal="center"/>
    </xf>
    <xf numFmtId="2" fontId="2" fillId="18" borderId="23" xfId="0" applyNumberFormat="1" applyFont="1" applyFill="1" applyBorder="1" applyAlignment="1">
      <alignment horizontal="center"/>
    </xf>
    <xf numFmtId="0" fontId="20" fillId="18" borderId="20" xfId="0" applyFont="1" applyFill="1" applyBorder="1" applyAlignment="1">
      <alignment horizontal="left"/>
    </xf>
    <xf numFmtId="164" fontId="6" fillId="18" borderId="19" xfId="0" applyNumberFormat="1" applyFont="1" applyFill="1" applyBorder="1" applyAlignment="1">
      <alignment horizontal="center"/>
    </xf>
    <xf numFmtId="0" fontId="20" fillId="18" borderId="11" xfId="0" applyFont="1" applyFill="1" applyBorder="1" applyAlignment="1">
      <alignment horizontal="left"/>
    </xf>
    <xf numFmtId="0" fontId="18" fillId="18" borderId="21" xfId="0" applyFont="1" applyFill="1" applyBorder="1" applyAlignment="1">
      <alignment horizontal="center"/>
    </xf>
    <xf numFmtId="0" fontId="18" fillId="18" borderId="10" xfId="0" applyFont="1" applyFill="1" applyBorder="1" applyAlignment="1">
      <alignment horizontal="center"/>
    </xf>
    <xf numFmtId="0" fontId="6" fillId="6" borderId="25" xfId="0" applyFont="1" applyFill="1" applyBorder="1" applyAlignment="1" quotePrefix="1">
      <alignment horizontal="left"/>
    </xf>
    <xf numFmtId="0" fontId="8" fillId="6" borderId="20" xfId="0" applyFont="1" applyFill="1" applyBorder="1" applyAlignment="1" quotePrefix="1">
      <alignment horizontal="left"/>
    </xf>
    <xf numFmtId="2" fontId="2" fillId="21" borderId="26" xfId="0" applyNumberFormat="1" applyFont="1" applyFill="1" applyBorder="1" applyAlignment="1" applyProtection="1">
      <alignment horizontal="center"/>
      <protection locked="0"/>
    </xf>
    <xf numFmtId="2" fontId="19" fillId="21" borderId="27" xfId="0" applyNumberFormat="1" applyFont="1" applyFill="1" applyBorder="1" applyAlignment="1" applyProtection="1">
      <alignment horizontal="center"/>
      <protection locked="0"/>
    </xf>
    <xf numFmtId="0" fontId="13" fillId="0" borderId="28" xfId="0" applyFont="1" applyFill="1" applyBorder="1" applyAlignment="1" applyProtection="1">
      <alignment horizontal="center"/>
      <protection locked="0"/>
    </xf>
    <xf numFmtId="0" fontId="10" fillId="0" borderId="29" xfId="0" applyFont="1" applyFill="1" applyBorder="1" applyAlignment="1" applyProtection="1">
      <alignment horizontal="center"/>
      <protection locked="0"/>
    </xf>
    <xf numFmtId="0" fontId="10" fillId="0" borderId="10" xfId="0" applyFont="1" applyFill="1" applyBorder="1" applyAlignment="1" applyProtection="1">
      <alignment horizontal="center"/>
      <protection locked="0"/>
    </xf>
    <xf numFmtId="0" fontId="10" fillId="19" borderId="30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6" borderId="12" xfId="0" applyFont="1" applyFill="1" applyBorder="1" applyAlignment="1" applyProtection="1">
      <alignment horizontal="center"/>
      <protection locked="0"/>
    </xf>
    <xf numFmtId="0" fontId="7" fillId="22" borderId="25" xfId="0" applyFont="1" applyFill="1" applyBorder="1" applyAlignment="1" applyProtection="1">
      <alignment horizontal="center"/>
      <protection locked="0"/>
    </xf>
    <xf numFmtId="0" fontId="7" fillId="22" borderId="18" xfId="0" applyFont="1" applyFill="1" applyBorder="1" applyAlignment="1" applyProtection="1">
      <alignment horizontal="center"/>
      <protection locked="0"/>
    </xf>
    <xf numFmtId="1" fontId="8" fillId="19" borderId="25" xfId="0" applyNumberFormat="1" applyFont="1" applyFill="1" applyBorder="1" applyAlignment="1" applyProtection="1">
      <alignment horizontal="center"/>
      <protection locked="0"/>
    </xf>
    <xf numFmtId="1" fontId="8" fillId="19" borderId="18" xfId="0" applyNumberFormat="1" applyFont="1" applyFill="1" applyBorder="1" applyAlignment="1" applyProtection="1">
      <alignment horizontal="center"/>
      <protection locked="0"/>
    </xf>
    <xf numFmtId="0" fontId="0" fillId="4" borderId="12" xfId="0" applyFill="1" applyBorder="1" applyAlignment="1" applyProtection="1">
      <alignment horizontal="center"/>
      <protection locked="0"/>
    </xf>
    <xf numFmtId="0" fontId="0" fillId="13" borderId="12" xfId="0" applyFont="1" applyFill="1" applyBorder="1" applyAlignment="1" applyProtection="1">
      <alignment horizontal="center"/>
      <protection locked="0"/>
    </xf>
    <xf numFmtId="0" fontId="0" fillId="19" borderId="12" xfId="0" applyFont="1" applyFill="1" applyBorder="1" applyAlignment="1" applyProtection="1">
      <alignment horizontal="center"/>
      <protection locked="0"/>
    </xf>
    <xf numFmtId="0" fontId="0" fillId="4" borderId="30" xfId="0" applyFill="1" applyBorder="1" applyAlignment="1" applyProtection="1">
      <alignment horizontal="center"/>
      <protection locked="0"/>
    </xf>
    <xf numFmtId="0" fontId="0" fillId="13" borderId="30" xfId="0" applyFont="1" applyFill="1" applyBorder="1" applyAlignment="1" applyProtection="1">
      <alignment horizontal="center"/>
      <protection locked="0"/>
    </xf>
    <xf numFmtId="0" fontId="0" fillId="19" borderId="30" xfId="0" applyFont="1" applyFill="1" applyBorder="1" applyAlignment="1" applyProtection="1">
      <alignment horizontal="center"/>
      <protection locked="0"/>
    </xf>
    <xf numFmtId="0" fontId="0" fillId="21" borderId="12" xfId="0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21" borderId="12" xfId="0" applyFont="1" applyFill="1" applyBorder="1" applyAlignment="1" applyProtection="1">
      <alignment horizontal="center"/>
      <protection locked="0"/>
    </xf>
    <xf numFmtId="0" fontId="0" fillId="21" borderId="30" xfId="0" applyFill="1" applyBorder="1" applyAlignment="1" applyProtection="1">
      <alignment horizontal="center"/>
      <protection locked="0"/>
    </xf>
    <xf numFmtId="0" fontId="0" fillId="21" borderId="30" xfId="0" applyFont="1" applyFill="1" applyBorder="1" applyAlignment="1" applyProtection="1">
      <alignment horizontal="center"/>
      <protection locked="0"/>
    </xf>
    <xf numFmtId="0" fontId="0" fillId="23" borderId="12" xfId="0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0" fontId="0" fillId="23" borderId="30" xfId="0" applyFill="1" applyBorder="1" applyAlignment="1" applyProtection="1">
      <alignment horizontal="center"/>
      <protection locked="0"/>
    </xf>
    <xf numFmtId="0" fontId="0" fillId="22" borderId="12" xfId="0" applyFill="1" applyBorder="1" applyAlignment="1" applyProtection="1">
      <alignment/>
      <protection locked="0"/>
    </xf>
    <xf numFmtId="0" fontId="0" fillId="22" borderId="3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64" fontId="2" fillId="20" borderId="27" xfId="0" applyNumberFormat="1" applyFont="1" applyFill="1" applyBorder="1" applyAlignment="1" applyProtection="1">
      <alignment horizontal="center"/>
      <protection locked="0"/>
    </xf>
    <xf numFmtId="2" fontId="23" fillId="20" borderId="26" xfId="0" applyNumberFormat="1" applyFont="1" applyFill="1" applyBorder="1" applyAlignment="1" applyProtection="1">
      <alignment horizontal="center"/>
      <protection locked="0"/>
    </xf>
    <xf numFmtId="0" fontId="24" fillId="18" borderId="0" xfId="0" applyFont="1" applyFill="1" applyAlignment="1">
      <alignment/>
    </xf>
    <xf numFmtId="0" fontId="24" fillId="0" borderId="0" xfId="0" applyFont="1" applyAlignment="1">
      <alignment horizontal="center"/>
    </xf>
    <xf numFmtId="0" fontId="24" fillId="4" borderId="31" xfId="0" applyFont="1" applyFill="1" applyBorder="1" applyAlignment="1" applyProtection="1">
      <alignment/>
      <protection locked="0"/>
    </xf>
    <xf numFmtId="0" fontId="24" fillId="0" borderId="0" xfId="0" applyFont="1" applyAlignment="1">
      <alignment/>
    </xf>
    <xf numFmtId="0" fontId="25" fillId="6" borderId="25" xfId="0" applyFont="1" applyFill="1" applyBorder="1" applyAlignment="1">
      <alignment horizontal="left"/>
    </xf>
    <xf numFmtId="0" fontId="24" fillId="6" borderId="18" xfId="0" applyFont="1" applyFill="1" applyBorder="1" applyAlignment="1">
      <alignment/>
    </xf>
    <xf numFmtId="0" fontId="24" fillId="6" borderId="32" xfId="0" applyFont="1" applyFill="1" applyBorder="1" applyAlignment="1">
      <alignment/>
    </xf>
    <xf numFmtId="0" fontId="24" fillId="6" borderId="17" xfId="0" applyFont="1" applyFill="1" applyBorder="1" applyAlignment="1">
      <alignment/>
    </xf>
    <xf numFmtId="0" fontId="24" fillId="6" borderId="17" xfId="0" applyFont="1" applyFill="1" applyBorder="1" applyAlignment="1">
      <alignment textRotation="255"/>
    </xf>
    <xf numFmtId="0" fontId="24" fillId="0" borderId="0" xfId="0" applyFont="1" applyAlignment="1" quotePrefix="1">
      <alignment horizontal="center"/>
    </xf>
    <xf numFmtId="0" fontId="24" fillId="4" borderId="33" xfId="0" applyFont="1" applyFill="1" applyBorder="1" applyAlignment="1" applyProtection="1">
      <alignment/>
      <protection locked="0"/>
    </xf>
    <xf numFmtId="0" fontId="26" fillId="18" borderId="0" xfId="0" applyFont="1" applyFill="1" applyAlignment="1">
      <alignment/>
    </xf>
    <xf numFmtId="0" fontId="26" fillId="6" borderId="11" xfId="0" applyFont="1" applyFill="1" applyBorder="1" applyAlignment="1">
      <alignment/>
    </xf>
    <xf numFmtId="0" fontId="26" fillId="6" borderId="19" xfId="0" applyFont="1" applyFill="1" applyBorder="1" applyAlignment="1">
      <alignment/>
    </xf>
    <xf numFmtId="0" fontId="26" fillId="6" borderId="34" xfId="0" applyFont="1" applyFill="1" applyBorder="1" applyAlignment="1" quotePrefix="1">
      <alignment horizontal="left"/>
    </xf>
    <xf numFmtId="0" fontId="26" fillId="6" borderId="35" xfId="0" applyFont="1" applyFill="1" applyBorder="1" applyAlignment="1">
      <alignment/>
    </xf>
    <xf numFmtId="0" fontId="26" fillId="6" borderId="24" xfId="0" applyFont="1" applyFill="1" applyBorder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0" fontId="25" fillId="18" borderId="11" xfId="0" applyFont="1" applyFill="1" applyBorder="1" applyAlignment="1">
      <alignment/>
    </xf>
    <xf numFmtId="0" fontId="24" fillId="18" borderId="10" xfId="0" applyFont="1" applyFill="1" applyBorder="1" applyAlignment="1">
      <alignment/>
    </xf>
    <xf numFmtId="0" fontId="24" fillId="4" borderId="36" xfId="0" applyFont="1" applyFill="1" applyBorder="1" applyAlignment="1">
      <alignment/>
    </xf>
    <xf numFmtId="0" fontId="24" fillId="4" borderId="37" xfId="0" applyFont="1" applyFill="1" applyBorder="1" applyAlignment="1">
      <alignment textRotation="180"/>
    </xf>
    <xf numFmtId="0" fontId="24" fillId="4" borderId="37" xfId="0" applyFont="1" applyFill="1" applyBorder="1" applyAlignment="1">
      <alignment/>
    </xf>
    <xf numFmtId="0" fontId="24" fillId="4" borderId="38" xfId="0" applyFont="1" applyFill="1" applyBorder="1" applyAlignment="1">
      <alignment/>
    </xf>
    <xf numFmtId="0" fontId="26" fillId="6" borderId="25" xfId="0" applyFont="1" applyFill="1" applyBorder="1" applyAlignment="1">
      <alignment/>
    </xf>
    <xf numFmtId="0" fontId="27" fillId="4" borderId="34" xfId="0" applyFont="1" applyFill="1" applyBorder="1" applyAlignment="1">
      <alignment/>
    </xf>
    <xf numFmtId="0" fontId="24" fillId="4" borderId="39" xfId="0" applyFont="1" applyFill="1" applyBorder="1" applyAlignment="1">
      <alignment/>
    </xf>
    <xf numFmtId="0" fontId="27" fillId="4" borderId="34" xfId="0" applyFont="1" applyFill="1" applyBorder="1" applyAlignment="1">
      <alignment horizontal="left"/>
    </xf>
    <xf numFmtId="0" fontId="24" fillId="4" borderId="24" xfId="0" applyFont="1" applyFill="1" applyBorder="1" applyAlignment="1">
      <alignment/>
    </xf>
    <xf numFmtId="0" fontId="24" fillId="6" borderId="20" xfId="0" applyFont="1" applyFill="1" applyBorder="1" applyAlignment="1">
      <alignment/>
    </xf>
    <xf numFmtId="0" fontId="24" fillId="6" borderId="19" xfId="0" applyFont="1" applyFill="1" applyBorder="1" applyAlignment="1">
      <alignment/>
    </xf>
    <xf numFmtId="0" fontId="28" fillId="4" borderId="40" xfId="0" applyFont="1" applyFill="1" applyBorder="1" applyAlignment="1">
      <alignment/>
    </xf>
    <xf numFmtId="0" fontId="24" fillId="4" borderId="40" xfId="0" applyFont="1" applyFill="1" applyBorder="1" applyAlignment="1">
      <alignment/>
    </xf>
    <xf numFmtId="0" fontId="24" fillId="4" borderId="41" xfId="0" applyFont="1" applyFill="1" applyBorder="1" applyAlignment="1">
      <alignment/>
    </xf>
    <xf numFmtId="0" fontId="24" fillId="18" borderId="11" xfId="0" applyFont="1" applyFill="1" applyBorder="1" applyAlignment="1">
      <alignment/>
    </xf>
    <xf numFmtId="0" fontId="29" fillId="4" borderId="42" xfId="0" applyFont="1" applyFill="1" applyBorder="1" applyAlignment="1">
      <alignment horizontal="center"/>
    </xf>
    <xf numFmtId="0" fontId="30" fillId="4" borderId="42" xfId="0" applyFont="1" applyFill="1" applyBorder="1" applyAlignment="1">
      <alignment horizontal="center"/>
    </xf>
    <xf numFmtId="0" fontId="29" fillId="4" borderId="43" xfId="0" applyFont="1" applyFill="1" applyBorder="1" applyAlignment="1">
      <alignment horizontal="center"/>
    </xf>
    <xf numFmtId="0" fontId="25" fillId="4" borderId="22" xfId="0" applyFont="1" applyFill="1" applyBorder="1" applyAlignment="1" quotePrefix="1">
      <alignment horizontal="left"/>
    </xf>
    <xf numFmtId="0" fontId="24" fillId="4" borderId="26" xfId="0" applyFont="1" applyFill="1" applyBorder="1" applyAlignment="1">
      <alignment/>
    </xf>
    <xf numFmtId="0" fontId="28" fillId="0" borderId="44" xfId="0" applyFont="1" applyFill="1" applyBorder="1" applyAlignment="1" applyProtection="1">
      <alignment horizontal="center"/>
      <protection locked="0"/>
    </xf>
    <xf numFmtId="0" fontId="31" fillId="0" borderId="44" xfId="0" applyFont="1" applyBorder="1" applyAlignment="1" applyProtection="1">
      <alignment horizontal="center"/>
      <protection locked="0"/>
    </xf>
    <xf numFmtId="0" fontId="28" fillId="0" borderId="44" xfId="0" applyFont="1" applyBorder="1" applyAlignment="1" applyProtection="1">
      <alignment horizontal="center"/>
      <protection locked="0"/>
    </xf>
    <xf numFmtId="0" fontId="31" fillId="0" borderId="45" xfId="0" applyFont="1" applyBorder="1" applyAlignment="1" applyProtection="1">
      <alignment horizontal="center"/>
      <protection locked="0"/>
    </xf>
    <xf numFmtId="0" fontId="25" fillId="4" borderId="11" xfId="0" applyFont="1" applyFill="1" applyBorder="1" applyAlignment="1" quotePrefix="1">
      <alignment horizontal="left"/>
    </xf>
    <xf numFmtId="0" fontId="24" fillId="4" borderId="46" xfId="0" applyFont="1" applyFill="1" applyBorder="1" applyAlignment="1">
      <alignment/>
    </xf>
    <xf numFmtId="1" fontId="32" fillId="0" borderId="47" xfId="0" applyNumberFormat="1" applyFont="1" applyFill="1" applyBorder="1" applyAlignment="1" applyProtection="1">
      <alignment horizontal="center"/>
      <protection locked="0"/>
    </xf>
    <xf numFmtId="1" fontId="33" fillId="0" borderId="47" xfId="0" applyNumberFormat="1" applyFont="1" applyBorder="1" applyAlignment="1" applyProtection="1">
      <alignment horizontal="center"/>
      <protection locked="0"/>
    </xf>
    <xf numFmtId="1" fontId="32" fillId="0" borderId="47" xfId="0" applyNumberFormat="1" applyFont="1" applyBorder="1" applyAlignment="1" applyProtection="1">
      <alignment horizontal="center"/>
      <protection locked="0"/>
    </xf>
    <xf numFmtId="1" fontId="33" fillId="0" borderId="48" xfId="0" applyNumberFormat="1" applyFont="1" applyBorder="1" applyAlignment="1" applyProtection="1">
      <alignment horizontal="center"/>
      <protection locked="0"/>
    </xf>
    <xf numFmtId="0" fontId="24" fillId="0" borderId="0" xfId="0" applyFont="1" applyFill="1" applyAlignment="1">
      <alignment horizontal="center"/>
    </xf>
    <xf numFmtId="0" fontId="24" fillId="0" borderId="0" xfId="0" applyFont="1" applyAlignment="1" quotePrefix="1">
      <alignment horizontal="right"/>
    </xf>
    <xf numFmtId="0" fontId="24" fillId="0" borderId="0" xfId="0" applyFont="1" applyFill="1" applyAlignment="1">
      <alignment/>
    </xf>
    <xf numFmtId="0" fontId="24" fillId="4" borderId="49" xfId="0" applyFont="1" applyFill="1" applyBorder="1" applyAlignment="1" applyProtection="1">
      <alignment horizontal="center"/>
      <protection locked="0"/>
    </xf>
    <xf numFmtId="0" fontId="30" fillId="4" borderId="50" xfId="0" applyFont="1" applyFill="1" applyBorder="1" applyAlignment="1" applyProtection="1">
      <alignment horizontal="center"/>
      <protection locked="0"/>
    </xf>
    <xf numFmtId="0" fontId="34" fillId="4" borderId="51" xfId="0" applyFont="1" applyFill="1" applyBorder="1" applyAlignment="1" applyProtection="1">
      <alignment horizontal="center"/>
      <protection locked="0"/>
    </xf>
    <xf numFmtId="0" fontId="30" fillId="4" borderId="51" xfId="0" applyFont="1" applyFill="1" applyBorder="1" applyAlignment="1" applyProtection="1">
      <alignment horizontal="center"/>
      <protection locked="0"/>
    </xf>
    <xf numFmtId="0" fontId="34" fillId="4" borderId="52" xfId="0" applyFont="1" applyFill="1" applyBorder="1" applyAlignment="1" applyProtection="1">
      <alignment horizontal="center"/>
      <protection locked="0"/>
    </xf>
    <xf numFmtId="0" fontId="35" fillId="0" borderId="0" xfId="0" applyFont="1" applyAlignment="1">
      <alignment horizontal="center"/>
    </xf>
    <xf numFmtId="0" fontId="35" fillId="0" borderId="0" xfId="0" applyFont="1" applyFill="1" applyBorder="1" applyAlignment="1" applyProtection="1">
      <alignment horizontal="center"/>
      <protection locked="0"/>
    </xf>
    <xf numFmtId="0" fontId="36" fillId="4" borderId="51" xfId="0" applyFont="1" applyFill="1" applyBorder="1" applyAlignment="1" applyProtection="1">
      <alignment horizontal="center"/>
      <protection locked="0"/>
    </xf>
    <xf numFmtId="0" fontId="35" fillId="0" borderId="0" xfId="0" applyFont="1" applyBorder="1" applyAlignment="1" applyProtection="1">
      <alignment horizontal="center"/>
      <protection locked="0"/>
    </xf>
    <xf numFmtId="0" fontId="36" fillId="4" borderId="52" xfId="0" applyFont="1" applyFill="1" applyBorder="1" applyAlignment="1" applyProtection="1">
      <alignment horizontal="center"/>
      <protection locked="0"/>
    </xf>
    <xf numFmtId="0" fontId="24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Comma" xfId="43"/>
    <cellStyle name="Comma [0]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Currency" xfId="55"/>
    <cellStyle name="Currency [0]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1343025</xdr:colOff>
      <xdr:row>1</xdr:row>
      <xdr:rowOff>190500</xdr:rowOff>
    </xdr:from>
    <xdr:to>
      <xdr:col>5</xdr:col>
      <xdr:colOff>666750</xdr:colOff>
      <xdr:row>4</xdr:row>
      <xdr:rowOff>9525</xdr:rowOff>
    </xdr:to>
    <xdr:sp>
      <xdr:nvSpPr>
        <xdr:cNvPr id="1" name="Szöveg 12"/>
        <xdr:cNvSpPr txBox="1">
          <a:spLocks noChangeArrowheads="1"/>
        </xdr:cNvSpPr>
      </xdr:nvSpPr>
      <xdr:spPr>
        <a:xfrm>
          <a:off x="1571625" y="561975"/>
          <a:ext cx="5105400" cy="35242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0,4-1 KV-os PVC szigetelésű kábelek méretezése,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a feszültségesés és a maximális terhelhetőség figyelembevételével.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47625</xdr:rowOff>
    </xdr:from>
    <xdr:to>
      <xdr:col>9</xdr:col>
      <xdr:colOff>0</xdr:colOff>
      <xdr:row>21</xdr:row>
      <xdr:rowOff>57150</xdr:rowOff>
    </xdr:to>
    <xdr:sp>
      <xdr:nvSpPr>
        <xdr:cNvPr id="1" name="Szöveg 3"/>
        <xdr:cNvSpPr txBox="1">
          <a:spLocks noChangeArrowheads="1"/>
        </xdr:cNvSpPr>
      </xdr:nvSpPr>
      <xdr:spPr>
        <a:xfrm>
          <a:off x="1257300" y="2171700"/>
          <a:ext cx="5991225" cy="2314575"/>
        </a:xfrm>
        <a:prstGeom prst="rect">
          <a:avLst/>
        </a:prstGeom>
        <a:solidFill>
          <a:srgbClr val="A0E0E0"/>
        </a:solidFill>
        <a:ln w="1714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"A" terhelési csoportba tartoznak a
</a:t>
          </a:r>
          <a:r>
            <a:rPr lang="en-US" cap="none" sz="10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       -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tömör szerelőlapon elhelyezett vezetékek,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       -a több rétegben egymáson szerelt védőcsövekben (csatornákban)elhelyezett vezetékek, a laká-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        sok fogyasztásmérő utáni vezetékeinek kivételével.
</a:t>
          </a:r>
          <a:r>
            <a:rPr lang="en-US" cap="none" sz="10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"B" terhelési csoportba tartoznak
</a:t>
          </a:r>
          <a:r>
            <a:rPr lang="en-US" cap="none" sz="10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       -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az "A" terhelhetőségi csoportba nem tartozó vezetékek, kivéve a lakások fogyasztásmérő utáni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        vezetékei,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        -a lakások villamos alapfűtésének vezetékei.
</a:t>
          </a:r>
          <a:r>
            <a:rPr lang="en-US" cap="none" sz="10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"C" terhelési csoportba tartoznak
</a:t>
          </a:r>
          <a:r>
            <a:rPr lang="en-US" cap="none" sz="10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       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-a lakások fogyasztásmérő utáni vezetékei, a villamos alapfűtés vezetékeinek kivételével.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MSZ 1600/1 7.312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    </a:t>
          </a:r>
          <a:r>
            <a:rPr lang="en-US" cap="none" sz="10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   
</a:t>
          </a:r>
          <a:r>
            <a:rPr lang="en-US" cap="none" sz="10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</a:p>
      </xdr:txBody>
    </xdr:sp>
    <xdr:clientData/>
  </xdr:twoCellAnchor>
  <xdr:twoCellAnchor>
    <xdr:from>
      <xdr:col>3</xdr:col>
      <xdr:colOff>142875</xdr:colOff>
      <xdr:row>3</xdr:row>
      <xdr:rowOff>76200</xdr:rowOff>
    </xdr:from>
    <xdr:to>
      <xdr:col>4</xdr:col>
      <xdr:colOff>609600</xdr:colOff>
      <xdr:row>4</xdr:row>
      <xdr:rowOff>114300</xdr:rowOff>
    </xdr:to>
    <xdr:sp>
      <xdr:nvSpPr>
        <xdr:cNvPr id="2" name="Szöveg 4"/>
        <xdr:cNvSpPr txBox="1">
          <a:spLocks noChangeArrowheads="1"/>
        </xdr:cNvSpPr>
      </xdr:nvSpPr>
      <xdr:spPr>
        <a:xfrm>
          <a:off x="3076575" y="790575"/>
          <a:ext cx="1304925" cy="228600"/>
        </a:xfrm>
        <a:prstGeom prst="rect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A csoport</a:t>
          </a:r>
        </a:p>
      </xdr:txBody>
    </xdr:sp>
    <xdr:clientData/>
  </xdr:twoCellAnchor>
  <xdr:twoCellAnchor>
    <xdr:from>
      <xdr:col>5</xdr:col>
      <xdr:colOff>57150</xdr:colOff>
      <xdr:row>3</xdr:row>
      <xdr:rowOff>85725</xdr:rowOff>
    </xdr:from>
    <xdr:to>
      <xdr:col>6</xdr:col>
      <xdr:colOff>666750</xdr:colOff>
      <xdr:row>4</xdr:row>
      <xdr:rowOff>123825</xdr:rowOff>
    </xdr:to>
    <xdr:sp>
      <xdr:nvSpPr>
        <xdr:cNvPr id="3" name="Szöveg 5"/>
        <xdr:cNvSpPr txBox="1">
          <a:spLocks noChangeArrowheads="1"/>
        </xdr:cNvSpPr>
      </xdr:nvSpPr>
      <xdr:spPr>
        <a:xfrm>
          <a:off x="4524375" y="800100"/>
          <a:ext cx="1304925" cy="228600"/>
        </a:xfrm>
        <a:prstGeom prst="rect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B csoport</a:t>
          </a:r>
        </a:p>
      </xdr:txBody>
    </xdr:sp>
    <xdr:clientData/>
  </xdr:twoCellAnchor>
  <xdr:twoCellAnchor>
    <xdr:from>
      <xdr:col>7</xdr:col>
      <xdr:colOff>28575</xdr:colOff>
      <xdr:row>3</xdr:row>
      <xdr:rowOff>85725</xdr:rowOff>
    </xdr:from>
    <xdr:to>
      <xdr:col>8</xdr:col>
      <xdr:colOff>638175</xdr:colOff>
      <xdr:row>4</xdr:row>
      <xdr:rowOff>123825</xdr:rowOff>
    </xdr:to>
    <xdr:sp>
      <xdr:nvSpPr>
        <xdr:cNvPr id="4" name="Szöveg 6"/>
        <xdr:cNvSpPr txBox="1">
          <a:spLocks noChangeArrowheads="1"/>
        </xdr:cNvSpPr>
      </xdr:nvSpPr>
      <xdr:spPr>
        <a:xfrm>
          <a:off x="5886450" y="800100"/>
          <a:ext cx="1304925" cy="228600"/>
        </a:xfrm>
        <a:prstGeom prst="rect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C csoport</a:t>
          </a:r>
        </a:p>
      </xdr:txBody>
    </xdr:sp>
    <xdr:clientData/>
  </xdr:twoCellAnchor>
  <xdr:twoCellAnchor>
    <xdr:from>
      <xdr:col>5</xdr:col>
      <xdr:colOff>28575</xdr:colOff>
      <xdr:row>5</xdr:row>
      <xdr:rowOff>76200</xdr:rowOff>
    </xdr:from>
    <xdr:to>
      <xdr:col>5</xdr:col>
      <xdr:colOff>666750</xdr:colOff>
      <xdr:row>6</xdr:row>
      <xdr:rowOff>114300</xdr:rowOff>
    </xdr:to>
    <xdr:sp>
      <xdr:nvSpPr>
        <xdr:cNvPr id="5" name="Szöveg 8"/>
        <xdr:cNvSpPr txBox="1">
          <a:spLocks noChangeArrowheads="1"/>
        </xdr:cNvSpPr>
      </xdr:nvSpPr>
      <xdr:spPr>
        <a:xfrm>
          <a:off x="4495800" y="1238250"/>
          <a:ext cx="628650" cy="285750"/>
        </a:xfrm>
        <a:prstGeom prst="rect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Réz</a:t>
          </a:r>
        </a:p>
      </xdr:txBody>
    </xdr:sp>
    <xdr:clientData/>
  </xdr:twoCellAnchor>
  <xdr:twoCellAnchor>
    <xdr:from>
      <xdr:col>4</xdr:col>
      <xdr:colOff>47625</xdr:colOff>
      <xdr:row>5</xdr:row>
      <xdr:rowOff>76200</xdr:rowOff>
    </xdr:from>
    <xdr:to>
      <xdr:col>4</xdr:col>
      <xdr:colOff>647700</xdr:colOff>
      <xdr:row>6</xdr:row>
      <xdr:rowOff>114300</xdr:rowOff>
    </xdr:to>
    <xdr:sp>
      <xdr:nvSpPr>
        <xdr:cNvPr id="6" name="Szöveg 10"/>
        <xdr:cNvSpPr txBox="1">
          <a:spLocks noChangeArrowheads="1"/>
        </xdr:cNvSpPr>
      </xdr:nvSpPr>
      <xdr:spPr>
        <a:xfrm>
          <a:off x="3819525" y="1238250"/>
          <a:ext cx="609600" cy="285750"/>
        </a:xfrm>
        <a:prstGeom prst="rect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Alu.</a:t>
          </a:r>
        </a:p>
      </xdr:txBody>
    </xdr:sp>
    <xdr:clientData/>
  </xdr:twoCellAnchor>
  <xdr:twoCellAnchor>
    <xdr:from>
      <xdr:col>6</xdr:col>
      <xdr:colOff>28575</xdr:colOff>
      <xdr:row>5</xdr:row>
      <xdr:rowOff>85725</xdr:rowOff>
    </xdr:from>
    <xdr:to>
      <xdr:col>6</xdr:col>
      <xdr:colOff>666750</xdr:colOff>
      <xdr:row>6</xdr:row>
      <xdr:rowOff>123825</xdr:rowOff>
    </xdr:to>
    <xdr:sp>
      <xdr:nvSpPr>
        <xdr:cNvPr id="7" name="Szöveg 11"/>
        <xdr:cNvSpPr txBox="1">
          <a:spLocks noChangeArrowheads="1"/>
        </xdr:cNvSpPr>
      </xdr:nvSpPr>
      <xdr:spPr>
        <a:xfrm>
          <a:off x="5191125" y="1247775"/>
          <a:ext cx="628650" cy="285750"/>
        </a:xfrm>
        <a:prstGeom prst="rect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Alu.</a:t>
          </a:r>
        </a:p>
      </xdr:txBody>
    </xdr:sp>
    <xdr:clientData/>
  </xdr:twoCellAnchor>
  <xdr:twoCellAnchor>
    <xdr:from>
      <xdr:col>7</xdr:col>
      <xdr:colOff>28575</xdr:colOff>
      <xdr:row>5</xdr:row>
      <xdr:rowOff>85725</xdr:rowOff>
    </xdr:from>
    <xdr:to>
      <xdr:col>7</xdr:col>
      <xdr:colOff>666750</xdr:colOff>
      <xdr:row>6</xdr:row>
      <xdr:rowOff>123825</xdr:rowOff>
    </xdr:to>
    <xdr:sp>
      <xdr:nvSpPr>
        <xdr:cNvPr id="8" name="Szöveg 12"/>
        <xdr:cNvSpPr txBox="1">
          <a:spLocks noChangeArrowheads="1"/>
        </xdr:cNvSpPr>
      </xdr:nvSpPr>
      <xdr:spPr>
        <a:xfrm>
          <a:off x="5886450" y="1247775"/>
          <a:ext cx="628650" cy="285750"/>
        </a:xfrm>
        <a:prstGeom prst="rect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Réz</a:t>
          </a:r>
        </a:p>
      </xdr:txBody>
    </xdr:sp>
    <xdr:clientData/>
  </xdr:twoCellAnchor>
  <xdr:twoCellAnchor>
    <xdr:from>
      <xdr:col>8</xdr:col>
      <xdr:colOff>47625</xdr:colOff>
      <xdr:row>5</xdr:row>
      <xdr:rowOff>85725</xdr:rowOff>
    </xdr:from>
    <xdr:to>
      <xdr:col>8</xdr:col>
      <xdr:colOff>676275</xdr:colOff>
      <xdr:row>6</xdr:row>
      <xdr:rowOff>123825</xdr:rowOff>
    </xdr:to>
    <xdr:sp>
      <xdr:nvSpPr>
        <xdr:cNvPr id="9" name="Szöveg 13"/>
        <xdr:cNvSpPr txBox="1">
          <a:spLocks noChangeArrowheads="1"/>
        </xdr:cNvSpPr>
      </xdr:nvSpPr>
      <xdr:spPr>
        <a:xfrm>
          <a:off x="6600825" y="1247775"/>
          <a:ext cx="628650" cy="285750"/>
        </a:xfrm>
        <a:prstGeom prst="rect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Alu.</a:t>
          </a:r>
        </a:p>
      </xdr:txBody>
    </xdr:sp>
    <xdr:clientData/>
  </xdr:twoCellAnchor>
  <xdr:twoCellAnchor>
    <xdr:from>
      <xdr:col>3</xdr:col>
      <xdr:colOff>28575</xdr:colOff>
      <xdr:row>1</xdr:row>
      <xdr:rowOff>133350</xdr:rowOff>
    </xdr:from>
    <xdr:to>
      <xdr:col>8</xdr:col>
      <xdr:colOff>600075</xdr:colOff>
      <xdr:row>2</xdr:row>
      <xdr:rowOff>85725</xdr:rowOff>
    </xdr:to>
    <xdr:sp>
      <xdr:nvSpPr>
        <xdr:cNvPr id="10" name="Szöveg 14"/>
        <xdr:cNvSpPr txBox="1">
          <a:spLocks noChangeArrowheads="1"/>
        </xdr:cNvSpPr>
      </xdr:nvSpPr>
      <xdr:spPr>
        <a:xfrm>
          <a:off x="2962275" y="333375"/>
          <a:ext cx="4191000" cy="20955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Műanyag és gumi szigetelésű vezetékek terhelhetősége   A</a:t>
          </a:r>
        </a:p>
      </xdr:txBody>
    </xdr:sp>
    <xdr:clientData/>
  </xdr:twoCellAnchor>
  <xdr:twoCellAnchor>
    <xdr:from>
      <xdr:col>1</xdr:col>
      <xdr:colOff>47625</xdr:colOff>
      <xdr:row>1</xdr:row>
      <xdr:rowOff>28575</xdr:rowOff>
    </xdr:from>
    <xdr:to>
      <xdr:col>2</xdr:col>
      <xdr:colOff>476250</xdr:colOff>
      <xdr:row>2</xdr:row>
      <xdr:rowOff>0</xdr:rowOff>
    </xdr:to>
    <xdr:sp>
      <xdr:nvSpPr>
        <xdr:cNvPr id="11" name="Szöveg 17"/>
        <xdr:cNvSpPr txBox="1">
          <a:spLocks noChangeArrowheads="1"/>
        </xdr:cNvSpPr>
      </xdr:nvSpPr>
      <xdr:spPr>
        <a:xfrm>
          <a:off x="1295400" y="228600"/>
          <a:ext cx="112395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Keresztmetszet</a:t>
          </a:r>
        </a:p>
      </xdr:txBody>
    </xdr:sp>
    <xdr:clientData/>
  </xdr:twoCellAnchor>
  <xdr:twoCellAnchor>
    <xdr:from>
      <xdr:col>1</xdr:col>
      <xdr:colOff>0</xdr:colOff>
      <xdr:row>4</xdr:row>
      <xdr:rowOff>19050</xdr:rowOff>
    </xdr:from>
    <xdr:to>
      <xdr:col>2</xdr:col>
      <xdr:colOff>438150</xdr:colOff>
      <xdr:row>4</xdr:row>
      <xdr:rowOff>190500</xdr:rowOff>
    </xdr:to>
    <xdr:sp>
      <xdr:nvSpPr>
        <xdr:cNvPr id="12" name="Szöveg 18"/>
        <xdr:cNvSpPr txBox="1">
          <a:spLocks noChangeArrowheads="1"/>
        </xdr:cNvSpPr>
      </xdr:nvSpPr>
      <xdr:spPr>
        <a:xfrm>
          <a:off x="1247775" y="923925"/>
          <a:ext cx="1133475" cy="17145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Hőmérséklet</a:t>
          </a:r>
        </a:p>
      </xdr:txBody>
    </xdr:sp>
    <xdr:clientData/>
  </xdr:twoCellAnchor>
  <xdr:twoCellAnchor>
    <xdr:from>
      <xdr:col>3</xdr:col>
      <xdr:colOff>28575</xdr:colOff>
      <xdr:row>5</xdr:row>
      <xdr:rowOff>76200</xdr:rowOff>
    </xdr:from>
    <xdr:to>
      <xdr:col>3</xdr:col>
      <xdr:colOff>790575</xdr:colOff>
      <xdr:row>6</xdr:row>
      <xdr:rowOff>114300</xdr:rowOff>
    </xdr:to>
    <xdr:sp>
      <xdr:nvSpPr>
        <xdr:cNvPr id="13" name="Szöveg 22"/>
        <xdr:cNvSpPr txBox="1">
          <a:spLocks noChangeArrowheads="1"/>
        </xdr:cNvSpPr>
      </xdr:nvSpPr>
      <xdr:spPr>
        <a:xfrm>
          <a:off x="2962275" y="1238250"/>
          <a:ext cx="762000" cy="285750"/>
        </a:xfrm>
        <a:prstGeom prst="rect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Réz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"/>
  <sheetViews>
    <sheetView tabSelected="1" zoomScalePageLayoutView="0" workbookViewId="0" topLeftCell="A1">
      <selection activeCell="D10" sqref="D10"/>
    </sheetView>
  </sheetViews>
  <sheetFormatPr defaultColWidth="9.00390625" defaultRowHeight="12.75"/>
  <cols>
    <col min="1" max="1" width="3.00390625" style="0" customWidth="1"/>
    <col min="2" max="2" width="37.25390625" style="0" customWidth="1"/>
    <col min="3" max="3" width="8.875" style="0" customWidth="1"/>
    <col min="4" max="4" width="7.00390625" style="0" customWidth="1"/>
    <col min="5" max="5" width="22.75390625" style="0" customWidth="1"/>
    <col min="6" max="6" width="9.625" style="0" customWidth="1"/>
    <col min="7" max="7" width="15.00390625" style="0" customWidth="1"/>
    <col min="8" max="8" width="9.25390625" style="0" customWidth="1"/>
  </cols>
  <sheetData>
    <row r="1" spans="1:10" ht="29.25" customHeight="1" thickBot="1">
      <c r="A1" s="5"/>
      <c r="B1" s="5"/>
      <c r="C1" s="5"/>
      <c r="D1" s="5"/>
      <c r="E1" s="5"/>
      <c r="F1" s="5"/>
      <c r="G1" s="5"/>
      <c r="H1" s="5"/>
      <c r="I1" s="14"/>
      <c r="J1" s="5"/>
    </row>
    <row r="2" spans="1:22" ht="15.75">
      <c r="A2" s="5"/>
      <c r="B2" s="60"/>
      <c r="C2" s="29"/>
      <c r="D2" s="30"/>
      <c r="E2" s="30"/>
      <c r="F2" s="30"/>
      <c r="G2" s="31"/>
      <c r="H2" s="6"/>
      <c r="I2" s="43"/>
      <c r="J2" s="5"/>
      <c r="K2" s="91">
        <v>0</v>
      </c>
      <c r="L2" s="74">
        <f>IF(D6="V",220,380)</f>
        <v>380</v>
      </c>
      <c r="M2" s="75">
        <f>IF(D6="V",1,5)</f>
        <v>5</v>
      </c>
      <c r="N2" s="76">
        <f>IF(D7="CU",0.0178,0.0282)</f>
        <v>0.0178</v>
      </c>
      <c r="O2">
        <v>1.5</v>
      </c>
      <c r="P2" s="91">
        <f>RANK(D9,O2:O18,1)</f>
        <v>5</v>
      </c>
      <c r="Q2">
        <v>20</v>
      </c>
      <c r="R2" s="91">
        <f>RANK(D12,Q2:Q8,1)</f>
        <v>4</v>
      </c>
      <c r="S2" s="91">
        <f>CHOOSE(R2,1.12,1.07,1,0.94,0.87,0.79,0.71)</f>
        <v>0.94</v>
      </c>
      <c r="T2">
        <v>0</v>
      </c>
      <c r="U2" s="91">
        <f>RANK(D13,T2:T7,1)</f>
        <v>4</v>
      </c>
      <c r="V2" s="91">
        <f>CHOOSE(U2,1,0.9,0.84,0.8,0.75,0.73)</f>
        <v>0.8</v>
      </c>
    </row>
    <row r="3" spans="1:20" ht="13.5" thickBot="1">
      <c r="A3" s="5"/>
      <c r="B3" s="61"/>
      <c r="C3" s="32"/>
      <c r="D3" s="28"/>
      <c r="E3" s="28"/>
      <c r="F3" s="28"/>
      <c r="G3" s="33"/>
      <c r="H3" s="6"/>
      <c r="I3" s="43"/>
      <c r="J3" s="5"/>
      <c r="K3" s="91">
        <v>0</v>
      </c>
      <c r="L3" s="77" t="s">
        <v>0</v>
      </c>
      <c r="M3" s="78" t="s">
        <v>1</v>
      </c>
      <c r="N3" s="79" t="s">
        <v>2</v>
      </c>
      <c r="O3">
        <v>2.5</v>
      </c>
      <c r="Q3">
        <v>25</v>
      </c>
      <c r="T3">
        <v>1</v>
      </c>
    </row>
    <row r="4" spans="1:20" ht="12.75">
      <c r="A4" s="5"/>
      <c r="B4" s="34"/>
      <c r="C4" s="35"/>
      <c r="D4" s="28"/>
      <c r="E4" s="28"/>
      <c r="F4" s="28"/>
      <c r="G4" s="33"/>
      <c r="H4" s="6"/>
      <c r="I4" s="43"/>
      <c r="J4" s="5"/>
      <c r="K4" s="91">
        <v>5</v>
      </c>
      <c r="L4" s="80">
        <f>IF(D6="V",(D10*1000)/(220*D11)/3,(D10*1000)/(1.73*380*D11))</f>
        <v>23.282814799177963</v>
      </c>
      <c r="M4" s="81"/>
      <c r="N4" s="82">
        <f>(N2*D8)/D9</f>
        <v>0.47703999999999996</v>
      </c>
      <c r="O4">
        <v>4</v>
      </c>
      <c r="Q4">
        <v>30</v>
      </c>
      <c r="T4">
        <v>2</v>
      </c>
    </row>
    <row r="5" spans="1:20" ht="13.5" thickBot="1">
      <c r="A5" s="5"/>
      <c r="B5" s="36"/>
      <c r="C5" s="37"/>
      <c r="D5" s="37"/>
      <c r="E5" s="37"/>
      <c r="F5" s="37"/>
      <c r="G5" s="38"/>
      <c r="H5" s="43"/>
      <c r="I5" s="43"/>
      <c r="J5" s="14"/>
      <c r="K5" s="91">
        <f>CHOOSE(K4,1.5,2.5,4,6,10,16,25,35,50,70,95,120,150,185,240,300,400)</f>
        <v>10</v>
      </c>
      <c r="L5" s="83" t="s">
        <v>3</v>
      </c>
      <c r="M5" s="81"/>
      <c r="N5" s="84" t="s">
        <v>4</v>
      </c>
      <c r="O5">
        <v>6</v>
      </c>
      <c r="Q5">
        <v>35</v>
      </c>
      <c r="T5">
        <v>3</v>
      </c>
    </row>
    <row r="6" spans="1:20" ht="16.5" thickBot="1">
      <c r="A6" s="5"/>
      <c r="B6" s="21" t="s">
        <v>5</v>
      </c>
      <c r="C6" s="22"/>
      <c r="D6" s="64" t="str">
        <f>IF(K2=1,"V","E")</f>
        <v>E</v>
      </c>
      <c r="E6" s="20" t="s">
        <v>6</v>
      </c>
      <c r="F6" s="50"/>
      <c r="G6" s="51"/>
      <c r="H6" s="14"/>
      <c r="I6" s="14"/>
      <c r="J6" s="5"/>
      <c r="K6" s="92">
        <v>9</v>
      </c>
      <c r="L6" s="85">
        <f>IF(D6="V",2*N4*L4*D11,1.73*N4*L4*D11)</f>
        <v>18.83052631578947</v>
      </c>
      <c r="M6" s="86"/>
      <c r="N6" s="87"/>
      <c r="O6">
        <v>10</v>
      </c>
      <c r="Q6">
        <v>40</v>
      </c>
      <c r="T6">
        <v>6</v>
      </c>
    </row>
    <row r="7" spans="1:22" ht="19.5" thickBot="1" thickTop="1">
      <c r="A7" s="5"/>
      <c r="B7" s="23" t="s">
        <v>7</v>
      </c>
      <c r="C7" s="24"/>
      <c r="D7" s="65" t="str">
        <f>IF(K3=0,"Cu","Al")</f>
        <v>Cu</v>
      </c>
      <c r="E7" s="67">
        <f>IF(D7="CU",M13,N13)</f>
        <v>60</v>
      </c>
      <c r="F7" s="15"/>
      <c r="G7" s="52" t="s">
        <v>8</v>
      </c>
      <c r="H7" s="15"/>
      <c r="I7" s="14"/>
      <c r="J7" s="5"/>
      <c r="K7" s="91">
        <f>CHOOSE(K6,0.1,0.15,0.2,0.25,0.3,0.35,0.4,0.45,0.5,0.55,0.6,0.65,0.7,0.75,0.8,0.85,0.9,0.95,1)</f>
        <v>0.5</v>
      </c>
      <c r="L7" s="88" t="s">
        <v>9</v>
      </c>
      <c r="M7" s="86"/>
      <c r="N7" s="86"/>
      <c r="O7">
        <v>16</v>
      </c>
      <c r="Q7">
        <v>45</v>
      </c>
      <c r="S7" s="4"/>
      <c r="T7">
        <v>9</v>
      </c>
      <c r="V7" s="3"/>
    </row>
    <row r="8" spans="1:17" ht="19.5" thickBot="1" thickTop="1">
      <c r="A8" s="5"/>
      <c r="B8" s="23" t="s">
        <v>10</v>
      </c>
      <c r="C8" s="24"/>
      <c r="D8" s="65">
        <v>268</v>
      </c>
      <c r="E8" s="39" t="s">
        <v>11</v>
      </c>
      <c r="F8" s="94">
        <f>L6</f>
        <v>18.83052631578947</v>
      </c>
      <c r="G8" s="53"/>
      <c r="H8" s="17"/>
      <c r="I8" s="14"/>
      <c r="J8" s="5"/>
      <c r="K8" s="91">
        <v>4</v>
      </c>
      <c r="L8" s="89">
        <f>IF(D6="V",(200*L4*D11*D8)/(220*D9*N12),(173*L4*D11*D8)/(380*D9*N12))</f>
        <v>4.971309853581323</v>
      </c>
      <c r="M8" s="86"/>
      <c r="N8" s="87"/>
      <c r="O8">
        <v>25</v>
      </c>
      <c r="Q8">
        <v>50</v>
      </c>
    </row>
    <row r="9" spans="1:15" ht="19.5" thickBot="1" thickTop="1">
      <c r="A9" s="5"/>
      <c r="B9" s="23" t="s">
        <v>12</v>
      </c>
      <c r="C9" s="24"/>
      <c r="D9" s="65">
        <f>K5</f>
        <v>10</v>
      </c>
      <c r="E9" s="39" t="s">
        <v>13</v>
      </c>
      <c r="F9" s="93">
        <f>L8</f>
        <v>4.971309853581323</v>
      </c>
      <c r="G9" s="40" t="str">
        <f>IF(F9&gt;M2,"Nem megfelelő!","Megfelelő!")</f>
        <v>Megfelelő!</v>
      </c>
      <c r="H9" s="11"/>
      <c r="I9" s="14"/>
      <c r="J9" s="5"/>
      <c r="K9" s="91">
        <f>CHOOSE(K8,0,1,2,3,6,9)</f>
        <v>3</v>
      </c>
      <c r="L9" s="90" t="s">
        <v>14</v>
      </c>
      <c r="M9" s="86"/>
      <c r="N9" s="86"/>
      <c r="O9">
        <v>35</v>
      </c>
    </row>
    <row r="10" spans="1:15" ht="19.5" thickBot="1" thickTop="1">
      <c r="A10" s="5"/>
      <c r="B10" s="25" t="s">
        <v>15</v>
      </c>
      <c r="C10" s="26"/>
      <c r="D10" s="65">
        <v>15</v>
      </c>
      <c r="E10" s="41" t="s">
        <v>16</v>
      </c>
      <c r="F10" s="62">
        <f>L4</f>
        <v>23.282814799177963</v>
      </c>
      <c r="G10" s="54"/>
      <c r="H10" s="18"/>
      <c r="I10" s="14"/>
      <c r="J10" s="5"/>
      <c r="M10" s="13"/>
      <c r="N10" s="12"/>
      <c r="O10">
        <v>50</v>
      </c>
    </row>
    <row r="11" spans="1:15" ht="19.5" thickBot="1" thickTop="1">
      <c r="A11" s="5"/>
      <c r="B11" s="27" t="s">
        <v>17</v>
      </c>
      <c r="C11" s="24"/>
      <c r="D11" s="65">
        <v>0.98</v>
      </c>
      <c r="E11" s="41" t="s">
        <v>18</v>
      </c>
      <c r="F11" s="63">
        <f>IF(D7="CU",M14,N14)</f>
        <v>45.120000000000005</v>
      </c>
      <c r="G11" s="42" t="str">
        <f>IF(F10&gt;F11,"Nem megfelelő!","Megfelelő!")</f>
        <v>Megfelelő!</v>
      </c>
      <c r="H11" s="19"/>
      <c r="I11" s="14"/>
      <c r="J11" s="5"/>
      <c r="M11" s="13"/>
      <c r="N11" s="13"/>
      <c r="O11">
        <v>70</v>
      </c>
    </row>
    <row r="12" spans="1:15" ht="19.5" thickBot="1" thickTop="1">
      <c r="A12" s="5"/>
      <c r="B12" s="27" t="s">
        <v>19</v>
      </c>
      <c r="C12" s="24"/>
      <c r="D12" s="65">
        <v>35</v>
      </c>
      <c r="E12" s="55" t="s">
        <v>20</v>
      </c>
      <c r="F12" s="11"/>
      <c r="G12" s="56"/>
      <c r="H12" s="11"/>
      <c r="I12" s="14"/>
      <c r="J12" s="5"/>
      <c r="M12" s="68"/>
      <c r="N12" s="69">
        <f>IF(D7="Cu",56,36)</f>
        <v>56</v>
      </c>
      <c r="O12">
        <v>95</v>
      </c>
    </row>
    <row r="13" spans="1:15" ht="20.25" thickBot="1" thickTop="1">
      <c r="A13" s="5"/>
      <c r="B13" s="48" t="s">
        <v>21</v>
      </c>
      <c r="C13" s="49"/>
      <c r="D13" s="66">
        <f>K9</f>
        <v>3</v>
      </c>
      <c r="E13" s="57" t="s">
        <v>22</v>
      </c>
      <c r="F13" s="58"/>
      <c r="G13" s="59"/>
      <c r="H13" s="16"/>
      <c r="I13" s="14"/>
      <c r="J13" s="5"/>
      <c r="M13" s="70">
        <f>CHOOSE(P2,19,25,34,43,60,80,106,131,159,202,244,282,324,371,436,481,560)</f>
        <v>60</v>
      </c>
      <c r="N13" s="71">
        <f>CHOOSE(P2,17,21,29,37,47,63,83,102,124,158,190,220,252,289,339,377,444)</f>
        <v>47</v>
      </c>
      <c r="O13">
        <v>120</v>
      </c>
    </row>
    <row r="14" spans="1:15" ht="18.75">
      <c r="A14" s="5"/>
      <c r="B14" s="44"/>
      <c r="C14" s="44"/>
      <c r="D14" s="43"/>
      <c r="E14" s="15"/>
      <c r="F14" s="45"/>
      <c r="G14" s="46"/>
      <c r="H14" s="47"/>
      <c r="I14" s="14"/>
      <c r="J14" s="5"/>
      <c r="M14" s="72">
        <f>M13*S2*V2</f>
        <v>45.120000000000005</v>
      </c>
      <c r="N14" s="73">
        <f>N13*S2*V2</f>
        <v>35.344</v>
      </c>
      <c r="O14">
        <v>150</v>
      </c>
    </row>
    <row r="15" spans="1:15" ht="13.5" thickBot="1">
      <c r="A15" s="5"/>
      <c r="B15" s="8"/>
      <c r="C15" s="8"/>
      <c r="D15" s="6"/>
      <c r="E15" s="5"/>
      <c r="F15" s="5"/>
      <c r="G15" s="5"/>
      <c r="H15" s="5"/>
      <c r="I15" s="5"/>
      <c r="J15" s="5"/>
      <c r="M15" s="10" t="s">
        <v>23</v>
      </c>
      <c r="N15" s="9" t="s">
        <v>24</v>
      </c>
      <c r="O15">
        <v>185</v>
      </c>
    </row>
    <row r="16" spans="1:15" ht="12.75">
      <c r="A16" s="5"/>
      <c r="B16" s="7"/>
      <c r="C16" s="7"/>
      <c r="D16" s="5"/>
      <c r="E16" s="5"/>
      <c r="F16" s="5"/>
      <c r="G16" s="5"/>
      <c r="H16" s="5"/>
      <c r="I16" s="5"/>
      <c r="J16" s="5"/>
      <c r="M16" s="1"/>
      <c r="N16" s="2"/>
      <c r="O16">
        <v>240</v>
      </c>
    </row>
    <row r="17" spans="1:15" ht="12.75">
      <c r="A17" s="5"/>
      <c r="B17" s="5"/>
      <c r="C17" s="5"/>
      <c r="D17" s="5"/>
      <c r="E17" s="5"/>
      <c r="F17" s="5"/>
      <c r="G17" s="5"/>
      <c r="H17" s="5"/>
      <c r="I17" s="5"/>
      <c r="J17" s="5"/>
      <c r="O17">
        <v>300</v>
      </c>
    </row>
    <row r="18" spans="1:15" ht="12.75">
      <c r="A18" s="5"/>
      <c r="B18" s="5"/>
      <c r="C18" s="5"/>
      <c r="D18" s="5"/>
      <c r="E18" s="5"/>
      <c r="F18" s="5"/>
      <c r="G18" s="5"/>
      <c r="H18" s="5"/>
      <c r="I18" s="5"/>
      <c r="J18" s="5"/>
      <c r="O18">
        <v>400</v>
      </c>
    </row>
    <row r="19" spans="1:10" ht="12.7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ht="12.7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ht="12.7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ht="12.7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ht="12.7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12.7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12.75">
      <c r="A25" s="5"/>
      <c r="B25" s="5"/>
      <c r="C25" s="5"/>
      <c r="D25" s="5"/>
      <c r="E25" s="5"/>
      <c r="F25" s="5"/>
      <c r="G25" s="5"/>
      <c r="H25" s="5"/>
      <c r="I25" s="5"/>
      <c r="J25" s="5"/>
    </row>
  </sheetData>
  <sheetProtection/>
  <printOptions/>
  <pageMargins left="0.75" right="0.19" top="1" bottom="1" header="0.5" footer="0.5"/>
  <pageSetup horizontalDpi="120" verticalDpi="120" orientation="portrait" paperSize="9" r:id="rId3"/>
  <headerFooter alignWithMargins="0">
    <oddHeader>&amp;C&amp;A</oddHeader>
    <oddFooter>&amp;C&amp;P. oldal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6"/>
  <sheetViews>
    <sheetView showGridLines="0" zoomScalePageLayoutView="0" workbookViewId="0" topLeftCell="A1">
      <selection activeCell="C7" sqref="C7"/>
    </sheetView>
  </sheetViews>
  <sheetFormatPr defaultColWidth="9.00390625" defaultRowHeight="12.75"/>
  <cols>
    <col min="1" max="1" width="16.375" style="98" customWidth="1"/>
    <col min="2" max="2" width="9.125" style="98" customWidth="1"/>
    <col min="3" max="3" width="13.00390625" style="98" customWidth="1"/>
    <col min="4" max="4" width="11.00390625" style="148" customWidth="1"/>
    <col min="5" max="9" width="9.125" style="98" customWidth="1"/>
    <col min="10" max="10" width="22.125" style="98" customWidth="1"/>
    <col min="11" max="19" width="9.125" style="96" customWidth="1"/>
    <col min="20" max="16384" width="9.125" style="98" customWidth="1"/>
  </cols>
  <sheetData>
    <row r="1" spans="1:20" ht="15.75" thickBot="1">
      <c r="A1" s="95"/>
      <c r="B1" s="95"/>
      <c r="C1" s="95"/>
      <c r="D1" s="95"/>
      <c r="E1" s="95"/>
      <c r="F1" s="95"/>
      <c r="G1" s="95"/>
      <c r="H1" s="95"/>
      <c r="I1" s="95"/>
      <c r="J1" s="95"/>
      <c r="T1" s="97">
        <v>8</v>
      </c>
    </row>
    <row r="2" spans="1:20" ht="20.25" thickBot="1">
      <c r="A2" s="95"/>
      <c r="B2" s="99"/>
      <c r="C2" s="100"/>
      <c r="D2" s="101"/>
      <c r="E2" s="102"/>
      <c r="F2" s="102"/>
      <c r="G2" s="103"/>
      <c r="H2" s="102"/>
      <c r="I2" s="100"/>
      <c r="J2" s="95"/>
      <c r="K2" s="96" t="s">
        <v>25</v>
      </c>
      <c r="L2" s="96">
        <v>7</v>
      </c>
      <c r="M2" s="104" t="s">
        <v>26</v>
      </c>
      <c r="N2" s="96">
        <v>10</v>
      </c>
      <c r="O2" s="104" t="s">
        <v>26</v>
      </c>
      <c r="P2" s="96">
        <v>13</v>
      </c>
      <c r="Q2" s="104" t="s">
        <v>26</v>
      </c>
      <c r="R2" s="104" t="s">
        <v>27</v>
      </c>
      <c r="S2" s="96">
        <v>1.18</v>
      </c>
      <c r="T2" s="105">
        <v>5</v>
      </c>
    </row>
    <row r="3" spans="1:19" s="113" customFormat="1" ht="20.25" thickBot="1">
      <c r="A3" s="106"/>
      <c r="B3" s="107"/>
      <c r="C3" s="108"/>
      <c r="D3" s="109"/>
      <c r="E3" s="110"/>
      <c r="F3" s="110"/>
      <c r="G3" s="110"/>
      <c r="H3" s="110"/>
      <c r="I3" s="111"/>
      <c r="J3" s="106"/>
      <c r="K3" s="96" t="s">
        <v>28</v>
      </c>
      <c r="L3" s="96">
        <v>10</v>
      </c>
      <c r="M3" s="104" t="s">
        <v>26</v>
      </c>
      <c r="N3" s="96">
        <v>13</v>
      </c>
      <c r="O3" s="104" t="s">
        <v>26</v>
      </c>
      <c r="P3" s="96">
        <v>16</v>
      </c>
      <c r="Q3" s="104" t="s">
        <v>26</v>
      </c>
      <c r="R3" s="104" t="s">
        <v>29</v>
      </c>
      <c r="S3" s="112">
        <v>1.12</v>
      </c>
    </row>
    <row r="4" spans="1:19" ht="15" customHeight="1" thickBot="1">
      <c r="A4" s="95"/>
      <c r="B4" s="114"/>
      <c r="C4" s="115"/>
      <c r="D4" s="116"/>
      <c r="E4" s="117"/>
      <c r="F4" s="116"/>
      <c r="G4" s="118"/>
      <c r="H4" s="116"/>
      <c r="I4" s="119"/>
      <c r="J4" s="95"/>
      <c r="K4" s="96" t="s">
        <v>30</v>
      </c>
      <c r="L4" s="96">
        <v>12</v>
      </c>
      <c r="M4" s="104" t="s">
        <v>26</v>
      </c>
      <c r="N4" s="96">
        <v>16</v>
      </c>
      <c r="O4" s="104" t="s">
        <v>26</v>
      </c>
      <c r="P4" s="96">
        <v>20</v>
      </c>
      <c r="Q4" s="104" t="s">
        <v>26</v>
      </c>
      <c r="R4" s="104" t="s">
        <v>31</v>
      </c>
      <c r="S4" s="96">
        <v>1.06</v>
      </c>
    </row>
    <row r="5" spans="1:19" ht="20.25" customHeight="1">
      <c r="A5" s="95"/>
      <c r="B5" s="120"/>
      <c r="C5" s="100"/>
      <c r="D5" s="121"/>
      <c r="E5" s="122"/>
      <c r="F5" s="121"/>
      <c r="G5" s="122"/>
      <c r="H5" s="123"/>
      <c r="I5" s="124"/>
      <c r="J5" s="95"/>
      <c r="K5" s="96" t="s">
        <v>32</v>
      </c>
      <c r="L5" s="96">
        <v>16</v>
      </c>
      <c r="M5" s="96">
        <v>13</v>
      </c>
      <c r="N5" s="96">
        <v>20</v>
      </c>
      <c r="O5" s="96">
        <v>17</v>
      </c>
      <c r="P5" s="96">
        <v>25</v>
      </c>
      <c r="Q5" s="96">
        <v>22</v>
      </c>
      <c r="R5" s="104" t="s">
        <v>33</v>
      </c>
      <c r="S5" s="96">
        <v>1</v>
      </c>
    </row>
    <row r="6" spans="1:19" ht="19.5">
      <c r="A6" s="95"/>
      <c r="B6" s="125"/>
      <c r="C6" s="126"/>
      <c r="D6" s="127"/>
      <c r="E6" s="128"/>
      <c r="F6" s="128"/>
      <c r="G6" s="128"/>
      <c r="H6" s="128"/>
      <c r="I6" s="129"/>
      <c r="J6" s="95"/>
      <c r="K6" s="96" t="s">
        <v>34</v>
      </c>
      <c r="L6" s="96">
        <v>20</v>
      </c>
      <c r="M6" s="96">
        <v>16</v>
      </c>
      <c r="N6" s="96">
        <v>27</v>
      </c>
      <c r="O6" s="96">
        <v>21</v>
      </c>
      <c r="P6" s="96">
        <v>34</v>
      </c>
      <c r="Q6" s="96">
        <v>27</v>
      </c>
      <c r="R6" s="104" t="s">
        <v>35</v>
      </c>
      <c r="S6" s="96">
        <v>0.94</v>
      </c>
    </row>
    <row r="7" spans="1:19" ht="13.5" customHeight="1" thickBot="1">
      <c r="A7" s="95"/>
      <c r="B7" s="130"/>
      <c r="C7" s="115"/>
      <c r="D7" s="127"/>
      <c r="E7" s="131"/>
      <c r="F7" s="132"/>
      <c r="G7" s="131"/>
      <c r="H7" s="132"/>
      <c r="I7" s="133"/>
      <c r="J7" s="95"/>
      <c r="K7" s="96" t="s">
        <v>36</v>
      </c>
      <c r="L7" s="96">
        <v>27</v>
      </c>
      <c r="M7" s="96">
        <v>21</v>
      </c>
      <c r="N7" s="96">
        <v>36</v>
      </c>
      <c r="O7" s="96">
        <v>29</v>
      </c>
      <c r="P7" s="96">
        <v>45</v>
      </c>
      <c r="Q7" s="96">
        <v>35</v>
      </c>
      <c r="R7" s="104" t="s">
        <v>37</v>
      </c>
      <c r="S7" s="96">
        <v>0.88</v>
      </c>
    </row>
    <row r="8" spans="1:19" ht="19.5">
      <c r="A8" s="95"/>
      <c r="B8" s="134" t="s">
        <v>38</v>
      </c>
      <c r="C8" s="135"/>
      <c r="D8" s="136">
        <f aca="true" t="shared" si="0" ref="D8:I8">L23</f>
        <v>48</v>
      </c>
      <c r="E8" s="137">
        <f t="shared" si="0"/>
        <v>36</v>
      </c>
      <c r="F8" s="138">
        <f t="shared" si="0"/>
        <v>65</v>
      </c>
      <c r="G8" s="137">
        <f t="shared" si="0"/>
        <v>51</v>
      </c>
      <c r="H8" s="138">
        <f t="shared" si="0"/>
        <v>78</v>
      </c>
      <c r="I8" s="139">
        <f t="shared" si="0"/>
        <v>63</v>
      </c>
      <c r="J8" s="95"/>
      <c r="K8" s="96" t="s">
        <v>39</v>
      </c>
      <c r="L8" s="96">
        <v>35</v>
      </c>
      <c r="M8" s="96">
        <v>27</v>
      </c>
      <c r="N8" s="96">
        <v>47</v>
      </c>
      <c r="O8" s="96">
        <v>37</v>
      </c>
      <c r="P8" s="96">
        <v>57</v>
      </c>
      <c r="Q8" s="96">
        <v>45</v>
      </c>
      <c r="R8" s="104" t="s">
        <v>40</v>
      </c>
      <c r="S8" s="96">
        <v>0.82</v>
      </c>
    </row>
    <row r="9" spans="1:19" ht="23.25" thickBot="1">
      <c r="A9" s="95"/>
      <c r="B9" s="140" t="s">
        <v>41</v>
      </c>
      <c r="C9" s="141"/>
      <c r="D9" s="142">
        <f>D8*S12</f>
        <v>45.12</v>
      </c>
      <c r="E9" s="143">
        <f>M24</f>
        <v>33.839999999999996</v>
      </c>
      <c r="F9" s="144">
        <f>F8*S12</f>
        <v>61.099999999999994</v>
      </c>
      <c r="G9" s="143">
        <f>O24</f>
        <v>47.94</v>
      </c>
      <c r="H9" s="144">
        <f>H8*S12</f>
        <v>73.32</v>
      </c>
      <c r="I9" s="145">
        <f>Q24</f>
        <v>59.22</v>
      </c>
      <c r="J9" s="95"/>
      <c r="K9" s="146" t="s">
        <v>42</v>
      </c>
      <c r="L9" s="96">
        <v>48</v>
      </c>
      <c r="M9" s="96">
        <v>36</v>
      </c>
      <c r="N9" s="96">
        <v>65</v>
      </c>
      <c r="O9" s="96">
        <v>51</v>
      </c>
      <c r="P9" s="96">
        <v>78</v>
      </c>
      <c r="Q9" s="96">
        <v>63</v>
      </c>
      <c r="R9" s="104" t="s">
        <v>43</v>
      </c>
      <c r="S9" s="96">
        <v>0.75</v>
      </c>
    </row>
    <row r="10" spans="1:19" ht="15">
      <c r="A10" s="95"/>
      <c r="B10" s="95"/>
      <c r="C10" s="95"/>
      <c r="D10" s="95"/>
      <c r="E10" s="95"/>
      <c r="F10" s="95"/>
      <c r="G10" s="95"/>
      <c r="H10" s="95"/>
      <c r="I10" s="95"/>
      <c r="J10" s="95"/>
      <c r="K10" s="96" t="s">
        <v>44</v>
      </c>
      <c r="L10" s="96">
        <v>63</v>
      </c>
      <c r="M10" s="96">
        <v>51</v>
      </c>
      <c r="N10" s="96">
        <v>87</v>
      </c>
      <c r="O10" s="96">
        <v>68</v>
      </c>
      <c r="P10" s="96">
        <v>104</v>
      </c>
      <c r="Q10" s="96">
        <v>82</v>
      </c>
      <c r="R10" s="104" t="s">
        <v>45</v>
      </c>
      <c r="S10" s="96">
        <v>0.67</v>
      </c>
    </row>
    <row r="11" spans="1:19" ht="15.75" thickBot="1">
      <c r="A11" s="95"/>
      <c r="B11" s="147"/>
      <c r="J11" s="95"/>
      <c r="K11" s="96" t="s">
        <v>46</v>
      </c>
      <c r="L11" s="96">
        <v>83</v>
      </c>
      <c r="M11" s="96">
        <v>69</v>
      </c>
      <c r="N11" s="96">
        <v>115</v>
      </c>
      <c r="O11" s="96">
        <v>90</v>
      </c>
      <c r="P11" s="96">
        <v>137</v>
      </c>
      <c r="Q11" s="96">
        <v>107</v>
      </c>
      <c r="R11" s="104" t="s">
        <v>47</v>
      </c>
      <c r="S11" s="96">
        <v>0.58</v>
      </c>
    </row>
    <row r="12" spans="1:19" ht="15.75" thickBot="1">
      <c r="A12" s="95"/>
      <c r="J12" s="95"/>
      <c r="K12" s="96" t="s">
        <v>48</v>
      </c>
      <c r="L12" s="96">
        <v>110</v>
      </c>
      <c r="M12" s="96">
        <v>86</v>
      </c>
      <c r="N12" s="96">
        <v>143</v>
      </c>
      <c r="O12" s="96">
        <v>112</v>
      </c>
      <c r="P12" s="96">
        <v>168</v>
      </c>
      <c r="Q12" s="96">
        <v>132</v>
      </c>
      <c r="R12" s="146"/>
      <c r="S12" s="149">
        <f>CHOOSE(T2,S2,S3,S4,S5,S6,S7,S8,S9,S10,S11)</f>
        <v>0.94</v>
      </c>
    </row>
    <row r="13" spans="1:17" ht="15">
      <c r="A13" s="95"/>
      <c r="J13" s="95"/>
      <c r="K13" s="96" t="s">
        <v>49</v>
      </c>
      <c r="L13" s="96">
        <v>140</v>
      </c>
      <c r="M13" s="96">
        <v>110</v>
      </c>
      <c r="N13" s="96">
        <v>178</v>
      </c>
      <c r="O13" s="96">
        <v>140</v>
      </c>
      <c r="P13" s="96">
        <v>210</v>
      </c>
      <c r="Q13" s="96">
        <v>165</v>
      </c>
    </row>
    <row r="14" spans="1:17" ht="15">
      <c r="A14" s="95"/>
      <c r="J14" s="95"/>
      <c r="K14" s="96" t="s">
        <v>50</v>
      </c>
      <c r="L14" s="96">
        <v>175</v>
      </c>
      <c r="M14" s="96">
        <v>140</v>
      </c>
      <c r="N14" s="96">
        <v>220</v>
      </c>
      <c r="O14" s="96">
        <v>173</v>
      </c>
      <c r="P14" s="96">
        <v>260</v>
      </c>
      <c r="Q14" s="96">
        <v>205</v>
      </c>
    </row>
    <row r="15" spans="1:17" ht="15">
      <c r="A15" s="95"/>
      <c r="J15" s="95"/>
      <c r="K15" s="96" t="s">
        <v>51</v>
      </c>
      <c r="L15" s="96">
        <v>215</v>
      </c>
      <c r="M15" s="96">
        <v>175</v>
      </c>
      <c r="N15" s="96">
        <v>265</v>
      </c>
      <c r="O15" s="96">
        <v>210</v>
      </c>
      <c r="P15" s="96">
        <v>310</v>
      </c>
      <c r="Q15" s="96">
        <v>245</v>
      </c>
    </row>
    <row r="16" spans="1:17" ht="15">
      <c r="A16" s="95"/>
      <c r="J16" s="95"/>
      <c r="K16" s="96" t="s">
        <v>52</v>
      </c>
      <c r="L16" s="96">
        <v>255</v>
      </c>
      <c r="M16" s="96">
        <v>205</v>
      </c>
      <c r="N16" s="96">
        <v>310</v>
      </c>
      <c r="O16" s="96">
        <v>245</v>
      </c>
      <c r="P16" s="96">
        <v>365</v>
      </c>
      <c r="Q16" s="96">
        <v>285</v>
      </c>
    </row>
    <row r="17" spans="1:17" ht="15">
      <c r="A17" s="95"/>
      <c r="J17" s="95"/>
      <c r="K17" s="96" t="s">
        <v>53</v>
      </c>
      <c r="L17" s="96">
        <v>295</v>
      </c>
      <c r="M17" s="96">
        <v>235</v>
      </c>
      <c r="N17" s="96">
        <v>355</v>
      </c>
      <c r="O17" s="96">
        <v>280</v>
      </c>
      <c r="P17" s="96">
        <v>415</v>
      </c>
      <c r="Q17" s="96">
        <v>330</v>
      </c>
    </row>
    <row r="18" spans="1:17" ht="15">
      <c r="A18" s="95"/>
      <c r="J18" s="95"/>
      <c r="K18" s="96" t="s">
        <v>54</v>
      </c>
      <c r="L18" s="96">
        <v>340</v>
      </c>
      <c r="M18" s="96">
        <v>270</v>
      </c>
      <c r="N18" s="96">
        <v>405</v>
      </c>
      <c r="O18" s="96">
        <v>320</v>
      </c>
      <c r="P18" s="96">
        <v>475</v>
      </c>
      <c r="Q18" s="96">
        <v>375</v>
      </c>
    </row>
    <row r="19" spans="1:17" ht="15">
      <c r="A19" s="95"/>
      <c r="J19" s="95"/>
      <c r="K19" s="96" t="s">
        <v>55</v>
      </c>
      <c r="L19" s="96">
        <v>400</v>
      </c>
      <c r="M19" s="96">
        <v>300</v>
      </c>
      <c r="N19" s="96">
        <v>480</v>
      </c>
      <c r="O19" s="96">
        <v>380</v>
      </c>
      <c r="P19" s="96">
        <v>560</v>
      </c>
      <c r="Q19" s="96">
        <v>440</v>
      </c>
    </row>
    <row r="20" spans="1:17" ht="15">
      <c r="A20" s="95"/>
      <c r="J20" s="95"/>
      <c r="K20" s="96" t="s">
        <v>56</v>
      </c>
      <c r="L20" s="96">
        <v>470</v>
      </c>
      <c r="M20" s="96">
        <v>375</v>
      </c>
      <c r="N20" s="96">
        <v>555</v>
      </c>
      <c r="O20" s="96">
        <v>435</v>
      </c>
      <c r="P20" s="96">
        <v>645</v>
      </c>
      <c r="Q20" s="96">
        <v>510</v>
      </c>
    </row>
    <row r="21" spans="1:17" ht="15">
      <c r="A21" s="95"/>
      <c r="J21" s="95"/>
      <c r="K21" s="96" t="s">
        <v>57</v>
      </c>
      <c r="L21" s="96">
        <v>570</v>
      </c>
      <c r="M21" s="96">
        <v>450</v>
      </c>
      <c r="N21" s="96">
        <v>690</v>
      </c>
      <c r="O21" s="96">
        <v>540</v>
      </c>
      <c r="P21" s="96">
        <v>770</v>
      </c>
      <c r="Q21" s="96">
        <v>605</v>
      </c>
    </row>
    <row r="22" spans="1:17" ht="15.75" thickBot="1">
      <c r="A22" s="95"/>
      <c r="B22" s="95"/>
      <c r="C22" s="95"/>
      <c r="D22" s="95"/>
      <c r="E22" s="95"/>
      <c r="F22" s="95"/>
      <c r="G22" s="95"/>
      <c r="H22" s="95"/>
      <c r="I22" s="95"/>
      <c r="J22" s="95"/>
      <c r="K22" s="96" t="s">
        <v>58</v>
      </c>
      <c r="L22" s="96">
        <v>660</v>
      </c>
      <c r="M22" s="96">
        <v>530</v>
      </c>
      <c r="N22" s="96">
        <v>820</v>
      </c>
      <c r="O22" s="96">
        <v>640</v>
      </c>
      <c r="P22" s="96">
        <v>880</v>
      </c>
      <c r="Q22" s="96">
        <v>690</v>
      </c>
    </row>
    <row r="23" spans="1:17" ht="17.25" thickBot="1">
      <c r="A23" s="95"/>
      <c r="B23" s="95"/>
      <c r="C23" s="95"/>
      <c r="D23" s="95"/>
      <c r="E23" s="95"/>
      <c r="F23" s="95"/>
      <c r="G23" s="95"/>
      <c r="H23" s="95"/>
      <c r="I23" s="95"/>
      <c r="J23" s="95"/>
      <c r="L23" s="150">
        <f>CHOOSE(T1,L2,L3,L4,L5,L6,L7,L8,L9,L10,L11,L12,L13,L14,L15,L16,L17,L18,L19,L20,L21,L22)</f>
        <v>48</v>
      </c>
      <c r="M23" s="151">
        <f>CHOOSE(T1,M2,M3,M4,M5,M6,M7,M8,M9,M10,M11,M12,M13,M14,M15,M16,M17,M18,M19,M20,M21,M22)</f>
        <v>36</v>
      </c>
      <c r="N23" s="152">
        <f>CHOOSE(T1,N2,N3,N4,N5,N6,N7,N8,N9,N10,N11,N12,N13,N14,N15,N16,N17,N18,N19,N20,N21,N22)</f>
        <v>65</v>
      </c>
      <c r="O23" s="151">
        <f>CHOOSE(T1,O2,O3,O4,O5,O6,O7,O8,O9,O10,O11,O12,O13,O14,O15,O16,O17,O18,O19,O20,O21,O22)</f>
        <v>51</v>
      </c>
      <c r="P23" s="152">
        <f>CHOOSE(T1,P2,P3,P4,P5,P6,P7,P8,P9,P10,P11,P12,P13,P14,P15,P16,P17,P18,P19,P20,P21,P22)</f>
        <v>78</v>
      </c>
      <c r="Q23" s="153">
        <f>CHOOSE(T1,Q2,Q3,Q4,Q5,Q6,Q7,Q8,Q9,Q10,Q11,Q12,Q13,Q14,Q15,Q16,Q17,Q18,Q19,Q20,Q21,Q22)</f>
        <v>63</v>
      </c>
    </row>
    <row r="24" spans="1:17" ht="15.75" thickBot="1">
      <c r="A24" s="95"/>
      <c r="B24" s="95"/>
      <c r="C24" s="95"/>
      <c r="D24" s="95"/>
      <c r="E24" s="95"/>
      <c r="F24" s="95"/>
      <c r="G24" s="95"/>
      <c r="H24" s="95"/>
      <c r="I24" s="95"/>
      <c r="J24" s="95"/>
      <c r="K24" s="154"/>
      <c r="L24" s="155"/>
      <c r="M24" s="156">
        <f>IF(E8="-","-",E8*S12)</f>
        <v>33.839999999999996</v>
      </c>
      <c r="N24" s="157"/>
      <c r="O24" s="156">
        <f>IF(G8="-","-",G8*S12)</f>
        <v>47.94</v>
      </c>
      <c r="P24" s="157"/>
      <c r="Q24" s="158">
        <f>IF(I8="-","-",I8*S12)</f>
        <v>59.22</v>
      </c>
    </row>
    <row r="25" spans="1:10" ht="15">
      <c r="A25" s="95"/>
      <c r="B25" s="95"/>
      <c r="C25" s="95"/>
      <c r="D25" s="95"/>
      <c r="E25" s="95"/>
      <c r="F25" s="95"/>
      <c r="G25" s="95"/>
      <c r="H25" s="95"/>
      <c r="I25" s="95"/>
      <c r="J25" s="95"/>
    </row>
    <row r="26" ht="15">
      <c r="P26" s="159"/>
    </row>
  </sheetData>
  <sheetProtection/>
  <printOptions/>
  <pageMargins left="0.75" right="0.75" top="1" bottom="1" header="0.5" footer="0.5"/>
  <pageSetup horizontalDpi="360" verticalDpi="360" orientation="portrait" paperSize="9" r:id="rId3"/>
  <headerFooter alignWithMargins="0">
    <oddHeader>&amp;C&amp;A</oddHeader>
    <oddFooter>&amp;C&amp;P. oldal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Elektroprofi KFT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Terhelhetőség meghatározása.</dc:title>
  <dc:subject/>
  <dc:creator>Fölnagy Tamás</dc:creator>
  <cp:keywords/>
  <dc:description/>
  <cp:lastModifiedBy>Alpár</cp:lastModifiedBy>
  <dcterms:created xsi:type="dcterms:W3CDTF">2001-01-22T13:29:38Z</dcterms:created>
  <dcterms:modified xsi:type="dcterms:W3CDTF">2010-05-21T19:55:51Z</dcterms:modified>
  <cp:category/>
  <cp:version/>
  <cp:contentType/>
  <cp:contentStatus/>
</cp:coreProperties>
</file>