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6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<sst xmlns="http://schemas.openxmlformats.org/spreadsheetml/2006/main" count="81" uniqueCount="64">
  <si>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akkumulátor kapocsfeszültsége</t>
  </si>
  <si>
    <t>a generátor</t>
  </si>
  <si>
    <t>a generátor fordulata</t>
  </si>
  <si>
    <t>a töltés árama</t>
  </si>
  <si>
    <t>a fordulathoz tartozó feszültség</t>
  </si>
  <si>
    <t>a töltés teljesítménye</t>
  </si>
  <si>
    <t>itt a szélkerék teljesítménye</t>
  </si>
  <si>
    <t xml:space="preserve">  a töltés / generátor teljesítmény arány</t>
  </si>
  <si>
    <t xml:space="preserve">  szélkerék / generátor teljesítmény arány</t>
  </si>
  <si>
    <t xml:space="preserve"> volt</t>
  </si>
  <si>
    <t xml:space="preserve"> ford/perc</t>
  </si>
  <si>
    <t xml:space="preserve"> watt</t>
  </si>
  <si>
    <t xml:space="preserve"> ohm</t>
  </si>
  <si>
    <t xml:space="preserve"> amper</t>
  </si>
  <si>
    <t xml:space="preserve"> %</t>
  </si>
  <si>
    <t xml:space="preserve">töltéshez ellenállás </t>
  </si>
  <si>
    <t xml:space="preserve"> volt egyen</t>
  </si>
  <si>
    <t>az üresjárati vonali feszültség</t>
  </si>
  <si>
    <t xml:space="preserve"> volt váltó</t>
  </si>
  <si>
    <t>az egyenirányított feszültség</t>
  </si>
  <si>
    <t xml:space="preserve">az előtét ellenállás </t>
  </si>
  <si>
    <t>feszültség esés korrekciós szorzó</t>
  </si>
  <si>
    <t>a számoláshoz a kezdő fordulat</t>
  </si>
  <si>
    <t xml:space="preserve">  Akkumulátor töltés a szélgép generátoráról közvetlenül </t>
  </si>
  <si>
    <t xml:space="preserve">    ezzel a szinnel jelölt adatok átírhatók</t>
  </si>
  <si>
    <t xml:space="preserve">                 leírás a használathoz</t>
  </si>
  <si>
    <t>a generátoron a teljesítmény esés</t>
  </si>
  <si>
    <t>az előtét ellenálláson a telj. esés</t>
  </si>
  <si>
    <t xml:space="preserve">    A szélkerék / generátor teljesítmény aránynál a 100 % fölötti értéknél a szélkerék ideálistól nagyobb fordulatát fogja előidézni,</t>
  </si>
  <si>
    <r>
      <t xml:space="preserve">       </t>
    </r>
    <r>
      <rPr>
        <b/>
        <sz val="10"/>
        <rFont val="Arial CE"/>
        <family val="2"/>
      </rPr>
      <t xml:space="preserve">  a 100 % alatti érték a szélkerék ideális fordulatának csökkenését, (esetleg befékeződését) jelenti.</t>
    </r>
  </si>
  <si>
    <t>A generátor fordulathoz tartozó egyenirányított feszültséget és a</t>
  </si>
  <si>
    <t>generátor fordulathoz tartozó szélkerék teljesítményt kell beírni.</t>
  </si>
  <si>
    <t xml:space="preserve">   Bármilyen fordulaton terheléses mérésből megállapítható adat.</t>
  </si>
  <si>
    <t>számoláshoz a fordulat növekedés</t>
  </si>
  <si>
    <t xml:space="preserve">   A fluxus kifúvás miatti szóródásának feszültség ejtő tényezője.</t>
  </si>
  <si>
    <t>generátor</t>
  </si>
  <si>
    <t>trafó</t>
  </si>
  <si>
    <t>dióda ohm csökkenés korrekció</t>
  </si>
  <si>
    <t xml:space="preserve">   A dióda növekvő áramnál csökkenő áteresztő feszültségű.</t>
  </si>
  <si>
    <t>generátor (trafó) belső ellenállása</t>
  </si>
  <si>
    <t>sor</t>
  </si>
  <si>
    <t>FIGYELEM !</t>
  </si>
  <si>
    <t>A táblázat csak a paraméterek megközelítésére alkalmas!</t>
  </si>
  <si>
    <t>A felhasználható értékeket egyedi számolással kell meghatározni!</t>
  </si>
  <si>
    <t>melyik sorban van a berendezés?</t>
  </si>
  <si>
    <t>a berendezés neve</t>
  </si>
  <si>
    <t>a választás ellenőrzése</t>
  </si>
  <si>
    <t>generátor ?</t>
  </si>
  <si>
    <t>trafó?</t>
  </si>
  <si>
    <t>Szegedi Albert</t>
  </si>
  <si>
    <t>szegedialbert@freemail.hu</t>
  </si>
  <si>
    <t>Debrecen 2011 december</t>
  </si>
  <si>
    <t>diagram</t>
  </si>
  <si>
    <t>szélkerék</t>
  </si>
  <si>
    <t xml:space="preserve">        a generátor teljesítménye</t>
  </si>
  <si>
    <t xml:space="preserve">        a szélkerék teljesítménye</t>
  </si>
  <si>
    <t>(hatásfok)</t>
  </si>
  <si>
    <t>A generátor áttétellezése itt nem számít, csak a pontos adatok.</t>
  </si>
  <si>
    <t xml:space="preserve"> D</t>
  </si>
  <si>
    <t xml:space="preserve"> A</t>
  </si>
  <si>
    <t xml:space="preserve"> G</t>
  </si>
  <si>
    <t xml:space="preserve">  I</t>
  </si>
  <si>
    <t xml:space="preserve"> R</t>
  </si>
  <si>
    <t xml:space="preserve"> 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</si>
</sst>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0" fontId="3" fillId="5" borderId="0" xfId="17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166" fontId="0" fillId="5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left"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4"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FF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szélkerék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Munka1!$F$34:$R$34</c:f>
              <c:numCache/>
            </c:numRef>
          </c:val>
          <c:smooth val="0"/>
        </c:ser>
        <c:ser>
          <c:idx val="1"/>
          <c:order val="1"/>
          <c:tx>
            <c:v>generátor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Munka1!$F$33:$R$33</c:f>
              <c:numCache/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0</xdr:rowOff>
    </xdr:from>
    <xdr:to>
      <xdr:col>5</xdr:col>
      <xdr:colOff>419100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3952875" y="6477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666750</xdr:colOff>
      <xdr:row>8</xdr:row>
      <xdr:rowOff>28575</xdr:rowOff>
    </xdr:from>
    <xdr:to>
      <xdr:col>6</xdr:col>
      <xdr:colOff>0</xdr:colOff>
      <xdr:row>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3638550" y="1323975"/>
          <a:ext cx="590550" cy="10477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504825</xdr:colOff>
      <xdr:row>10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3629025" y="1457325"/>
          <a:ext cx="590550" cy="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17</xdr:col>
      <xdr:colOff>485775</xdr:colOff>
      <xdr:row>60</xdr:row>
      <xdr:rowOff>19050</xdr:rowOff>
    </xdr:to>
    <xdr:graphicFrame>
      <xdr:nvGraphicFramePr>
        <xdr:cNvPr id="4" name="Chart 8"/>
        <xdr:cNvGraphicFramePr/>
      </xdr:nvGraphicFramePr>
      <xdr:xfrm>
        <a:off x="28575" y="5591175"/>
        <a:ext cx="1034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</xdr:row>
      <xdr:rowOff>66675</xdr:rowOff>
    </xdr:from>
    <xdr:to>
      <xdr:col>5</xdr:col>
      <xdr:colOff>428625</xdr:colOff>
      <xdr:row>7</xdr:row>
      <xdr:rowOff>0</xdr:rowOff>
    </xdr:to>
    <xdr:sp>
      <xdr:nvSpPr>
        <xdr:cNvPr id="5" name="AutoShape 9"/>
        <xdr:cNvSpPr>
          <a:spLocks/>
        </xdr:cNvSpPr>
      </xdr:nvSpPr>
      <xdr:spPr>
        <a:xfrm rot="5400000" flipV="1">
          <a:off x="3962400" y="876300"/>
          <a:ext cx="171450" cy="257175"/>
        </a:xfrm>
        <a:prstGeom prst="ben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9525</xdr:rowOff>
    </xdr:from>
    <xdr:to>
      <xdr:col>5</xdr:col>
      <xdr:colOff>495300</xdr:colOff>
      <xdr:row>6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3962400" y="819150"/>
          <a:ext cx="238125" cy="161925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31</xdr:row>
      <xdr:rowOff>95250</xdr:rowOff>
    </xdr:from>
    <xdr:to>
      <xdr:col>18</xdr:col>
      <xdr:colOff>200025</xdr:colOff>
      <xdr:row>39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10467975" y="4229100"/>
          <a:ext cx="133350" cy="1323975"/>
        </a:xfrm>
        <a:prstGeom prst="down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egedialbert@freemail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K64" sqref="K64"/>
    </sheetView>
  </sheetViews>
  <sheetFormatPr defaultColWidth="9.00390625" defaultRowHeight="12.75"/>
  <cols>
    <col min="1" max="5" width="9.75390625" style="0" customWidth="1"/>
    <col min="6" max="22" width="6.75390625" style="0" customWidth="1"/>
  </cols>
  <sheetData>
    <row r="1" spans="7:14" ht="12.75">
      <c r="G1" s="5" t="s">
        <v>23</v>
      </c>
      <c r="H1" s="3"/>
      <c r="I1" s="3"/>
      <c r="J1" s="3"/>
      <c r="K1" s="3"/>
      <c r="L1" s="3"/>
      <c r="M1" s="3"/>
      <c r="N1" s="3"/>
    </row>
    <row r="2" spans="1:19" ht="12.75">
      <c r="A2" t="s">
        <v>0</v>
      </c>
      <c r="D2" s="36">
        <v>12</v>
      </c>
      <c r="E2" t="s">
        <v>9</v>
      </c>
      <c r="H2" s="7" t="s">
        <v>24</v>
      </c>
      <c r="I2" s="8"/>
      <c r="J2" s="8"/>
      <c r="K2" s="4"/>
      <c r="L2" s="4"/>
      <c r="M2" s="4"/>
      <c r="P2" s="21" t="s">
        <v>51</v>
      </c>
      <c r="Q2" s="21"/>
      <c r="R2" s="21"/>
      <c r="S2" s="21"/>
    </row>
    <row r="3" spans="8:19" ht="12.75">
      <c r="H3" s="9" t="s">
        <v>25</v>
      </c>
      <c r="I3" s="10"/>
      <c r="J3" s="10"/>
      <c r="K3" s="10"/>
      <c r="L3" s="10"/>
      <c r="M3" s="10"/>
      <c r="P3" s="21" t="s">
        <v>49</v>
      </c>
      <c r="Q3" s="21"/>
      <c r="R3" s="21"/>
      <c r="S3" s="21"/>
    </row>
    <row r="4" spans="1:19" ht="12.75">
      <c r="A4" s="5" t="s">
        <v>1</v>
      </c>
      <c r="B4" s="3"/>
      <c r="C4" s="3"/>
      <c r="P4" s="22" t="s">
        <v>50</v>
      </c>
      <c r="Q4" s="21"/>
      <c r="R4" s="21"/>
      <c r="S4" s="21"/>
    </row>
    <row r="5" spans="1:15" ht="12.75">
      <c r="A5" t="s">
        <v>2</v>
      </c>
      <c r="D5" s="36">
        <v>100</v>
      </c>
      <c r="E5" t="s">
        <v>10</v>
      </c>
      <c r="G5" s="9" t="s">
        <v>30</v>
      </c>
      <c r="H5" s="10"/>
      <c r="I5" s="10"/>
      <c r="J5" s="10"/>
      <c r="K5" s="10"/>
      <c r="L5" s="10"/>
      <c r="M5" s="10"/>
      <c r="N5" s="10"/>
      <c r="O5" s="10"/>
    </row>
    <row r="6" spans="1:15" ht="12.75">
      <c r="A6" t="s">
        <v>4</v>
      </c>
      <c r="D6" s="36">
        <v>14.2</v>
      </c>
      <c r="E6" t="s">
        <v>16</v>
      </c>
      <c r="G6" s="9" t="s">
        <v>31</v>
      </c>
      <c r="H6" s="10"/>
      <c r="I6" s="10"/>
      <c r="J6" s="10"/>
      <c r="K6" s="10"/>
      <c r="L6" s="10"/>
      <c r="M6" s="10"/>
      <c r="N6" s="10"/>
      <c r="O6" s="10"/>
    </row>
    <row r="7" spans="1:15" ht="12.75">
      <c r="A7" t="s">
        <v>6</v>
      </c>
      <c r="D7" s="36">
        <v>0</v>
      </c>
      <c r="E7" t="s">
        <v>11</v>
      </c>
      <c r="G7" s="9" t="s">
        <v>57</v>
      </c>
      <c r="H7" s="10"/>
      <c r="I7" s="10"/>
      <c r="J7" s="10"/>
      <c r="K7" s="10"/>
      <c r="L7" s="10"/>
      <c r="M7" s="10"/>
      <c r="N7" s="10"/>
      <c r="O7" s="10"/>
    </row>
    <row r="8" ht="12.75">
      <c r="D8" s="11"/>
    </row>
    <row r="9" spans="1:15" ht="12.75">
      <c r="A9" t="s">
        <v>39</v>
      </c>
      <c r="D9" s="36">
        <v>0.5</v>
      </c>
      <c r="E9" t="s">
        <v>12</v>
      </c>
      <c r="G9" s="9" t="s">
        <v>32</v>
      </c>
      <c r="H9" s="10"/>
      <c r="I9" s="10"/>
      <c r="J9" s="10"/>
      <c r="K9" s="10"/>
      <c r="L9" s="10"/>
      <c r="M9" s="10"/>
      <c r="N9" s="10"/>
      <c r="O9" s="10"/>
    </row>
    <row r="10" spans="1:5" ht="12.75" hidden="1">
      <c r="A10" t="s">
        <v>17</v>
      </c>
      <c r="D10" s="2">
        <f>(D6/1.316)+1.2</f>
        <v>11.990273556231001</v>
      </c>
      <c r="E10" t="s">
        <v>18</v>
      </c>
    </row>
    <row r="11" spans="1:15" ht="12.75" hidden="1">
      <c r="A11" t="s">
        <v>21</v>
      </c>
      <c r="D11" s="6">
        <f>0.83^(1/13)</f>
        <v>0.9857691846049033</v>
      </c>
      <c r="E11" s="2" t="s">
        <v>35</v>
      </c>
      <c r="G11" s="9" t="s">
        <v>34</v>
      </c>
      <c r="H11" s="10"/>
      <c r="I11" s="10"/>
      <c r="J11" s="10"/>
      <c r="K11" s="10"/>
      <c r="L11" s="10"/>
      <c r="M11" s="10"/>
      <c r="N11" s="10"/>
      <c r="O11" s="10"/>
    </row>
    <row r="12" spans="1:15" ht="12.75" hidden="1">
      <c r="A12" t="s">
        <v>37</v>
      </c>
      <c r="D12" s="6">
        <f>1.3^(1/13)</f>
        <v>1.0203868973440289</v>
      </c>
      <c r="E12" s="2" t="s">
        <v>36</v>
      </c>
      <c r="G12" s="9" t="s">
        <v>38</v>
      </c>
      <c r="H12" s="10"/>
      <c r="I12" s="10"/>
      <c r="J12" s="10"/>
      <c r="K12" s="10"/>
      <c r="L12" s="10"/>
      <c r="M12" s="10"/>
      <c r="N12" s="10"/>
      <c r="O12" s="10"/>
    </row>
    <row r="13" spans="4:6" ht="13.5" thickBot="1">
      <c r="D13" s="6"/>
      <c r="E13" s="2"/>
      <c r="F13" s="12" t="s">
        <v>40</v>
      </c>
    </row>
    <row r="14" spans="1:22" ht="13.5" thickBot="1">
      <c r="A14" t="s">
        <v>44</v>
      </c>
      <c r="D14" s="36">
        <v>2</v>
      </c>
      <c r="E14" s="2"/>
      <c r="F14" s="17">
        <v>1</v>
      </c>
      <c r="G14" s="15" t="s">
        <v>35</v>
      </c>
      <c r="H14" s="16"/>
      <c r="I14" s="37">
        <v>1</v>
      </c>
      <c r="J14" s="38">
        <f>D11</f>
        <v>0.9857691846049033</v>
      </c>
      <c r="K14" s="38">
        <f aca="true" t="shared" si="0" ref="K14:V14">J14*$D11</f>
        <v>0.9717408853166158</v>
      </c>
      <c r="L14" s="38">
        <f t="shared" si="0"/>
        <v>0.9579122201658072</v>
      </c>
      <c r="M14" s="38">
        <f t="shared" si="0"/>
        <v>0.9442803481959203</v>
      </c>
      <c r="N14" s="38">
        <f t="shared" si="0"/>
        <v>0.9308424688795265</v>
      </c>
      <c r="O14" s="38">
        <f t="shared" si="0"/>
        <v>0.9175958215429859</v>
      </c>
      <c r="P14" s="38">
        <f t="shared" si="0"/>
        <v>0.9045376847992955</v>
      </c>
      <c r="Q14" s="38">
        <f t="shared" si="0"/>
        <v>0.8916653759890085</v>
      </c>
      <c r="R14" s="38">
        <f t="shared" si="0"/>
        <v>0.8789762506291094</v>
      </c>
      <c r="S14" s="38">
        <f t="shared" si="0"/>
        <v>0.8664677018697323</v>
      </c>
      <c r="T14" s="38">
        <f t="shared" si="0"/>
        <v>0.8541371599586104</v>
      </c>
      <c r="U14" s="38">
        <f t="shared" si="0"/>
        <v>0.8419820917131472</v>
      </c>
      <c r="V14" s="38">
        <f t="shared" si="0"/>
        <v>0.83</v>
      </c>
    </row>
    <row r="15" spans="1:22" ht="13.5" thickBot="1">
      <c r="A15" t="s">
        <v>45</v>
      </c>
      <c r="D15" s="18" t="str">
        <f>VLOOKUP(D14,F14:H15,2)</f>
        <v>trafó</v>
      </c>
      <c r="E15" s="2"/>
      <c r="F15" s="17">
        <v>2</v>
      </c>
      <c r="G15" s="15" t="s">
        <v>36</v>
      </c>
      <c r="H15" s="16"/>
      <c r="I15" s="37">
        <v>2</v>
      </c>
      <c r="J15" s="38">
        <f>D12</f>
        <v>1.0203868973440289</v>
      </c>
      <c r="K15" s="38">
        <f aca="true" t="shared" si="1" ref="K15:V15">J15*$D12</f>
        <v>1.0411894202713736</v>
      </c>
      <c r="L15" s="38">
        <f t="shared" si="1"/>
        <v>1.062416042098135</v>
      </c>
      <c r="M15" s="38">
        <f t="shared" si="1"/>
        <v>1.084075408885039</v>
      </c>
      <c r="N15" s="38">
        <f t="shared" si="1"/>
        <v>1.1061763429591644</v>
      </c>
      <c r="O15" s="38">
        <f t="shared" si="1"/>
        <v>1.1287278465074662</v>
      </c>
      <c r="P15" s="38">
        <f t="shared" si="1"/>
        <v>1.1517391052435606</v>
      </c>
      <c r="Q15" s="38">
        <f t="shared" si="1"/>
        <v>1.1752194921492647</v>
      </c>
      <c r="R15" s="38">
        <f t="shared" si="1"/>
        <v>1.1991785712924135</v>
      </c>
      <c r="S15" s="38">
        <f t="shared" si="1"/>
        <v>1.2236261017225112</v>
      </c>
      <c r="T15" s="38">
        <f t="shared" si="1"/>
        <v>1.2485720414458024</v>
      </c>
      <c r="U15" s="38">
        <f t="shared" si="1"/>
        <v>1.2740265514813824</v>
      </c>
      <c r="V15" s="38">
        <f t="shared" si="1"/>
        <v>1.3000000000000005</v>
      </c>
    </row>
    <row r="16" spans="1:15" ht="12.75">
      <c r="A16" t="s">
        <v>46</v>
      </c>
      <c r="D16" s="19" t="b">
        <f>AND(D14&lt;2.01,D14&gt;0.99)</f>
        <v>1</v>
      </c>
      <c r="E16" s="2"/>
      <c r="G16" s="13"/>
      <c r="H16" s="11"/>
      <c r="I16" s="11"/>
      <c r="J16" s="11"/>
      <c r="K16" s="11"/>
      <c r="L16" s="11"/>
      <c r="M16" s="11"/>
      <c r="N16" s="11"/>
      <c r="O16" s="11"/>
    </row>
    <row r="17" spans="3:15" ht="12.75" hidden="1">
      <c r="C17" s="20" t="s">
        <v>47</v>
      </c>
      <c r="D17">
        <f>IF(H17=1,1,0)</f>
        <v>0</v>
      </c>
      <c r="E17" s="2"/>
      <c r="G17" s="13"/>
      <c r="H17" s="14">
        <f>VLOOKUP(D14,F14:I15,4)</f>
        <v>2</v>
      </c>
      <c r="I17" s="11"/>
      <c r="J17" s="11"/>
      <c r="K17" s="11"/>
      <c r="L17" s="11"/>
      <c r="M17" s="11"/>
      <c r="N17" s="11"/>
      <c r="O17" s="11"/>
    </row>
    <row r="18" spans="3:15" ht="12.75" hidden="1">
      <c r="C18" s="20" t="s">
        <v>48</v>
      </c>
      <c r="D18" s="14">
        <f>IF(H17=2,1,0)</f>
        <v>1</v>
      </c>
      <c r="E18" s="2"/>
      <c r="G18" s="13"/>
      <c r="H18" s="11"/>
      <c r="I18" s="11"/>
      <c r="J18" s="11"/>
      <c r="K18" s="11"/>
      <c r="L18" s="11"/>
      <c r="M18" s="11"/>
      <c r="N18" s="11"/>
      <c r="O18" s="11"/>
    </row>
    <row r="19" spans="1:20" ht="13.5" thickBot="1">
      <c r="A19" s="5" t="s">
        <v>15</v>
      </c>
      <c r="B19" s="5"/>
      <c r="C19" s="5"/>
      <c r="T19" s="2"/>
    </row>
    <row r="20" spans="1:15" ht="13.5" thickTop="1">
      <c r="A20" t="s">
        <v>20</v>
      </c>
      <c r="D20" s="36">
        <v>0</v>
      </c>
      <c r="E20" t="s">
        <v>12</v>
      </c>
      <c r="G20" s="27" t="s">
        <v>41</v>
      </c>
      <c r="H20" s="28"/>
      <c r="I20" s="28"/>
      <c r="J20" s="28"/>
      <c r="K20" s="28"/>
      <c r="L20" s="28"/>
      <c r="M20" s="28"/>
      <c r="N20" s="28"/>
      <c r="O20" s="29"/>
    </row>
    <row r="21" spans="7:21" ht="12.75">
      <c r="G21" s="30" t="s">
        <v>42</v>
      </c>
      <c r="H21" s="31"/>
      <c r="I21" s="31"/>
      <c r="J21" s="31"/>
      <c r="K21" s="31"/>
      <c r="L21" s="31"/>
      <c r="M21" s="31"/>
      <c r="N21" s="31"/>
      <c r="O21" s="32"/>
      <c r="T21" s="2"/>
      <c r="U21" s="2"/>
    </row>
    <row r="22" spans="1:15" ht="13.5" thickBot="1">
      <c r="A22" t="s">
        <v>22</v>
      </c>
      <c r="D22" s="36">
        <v>100</v>
      </c>
      <c r="E22" t="s">
        <v>10</v>
      </c>
      <c r="G22" s="33" t="s">
        <v>43</v>
      </c>
      <c r="H22" s="34"/>
      <c r="I22" s="34"/>
      <c r="J22" s="34"/>
      <c r="K22" s="34"/>
      <c r="L22" s="34"/>
      <c r="M22" s="34"/>
      <c r="N22" s="34"/>
      <c r="O22" s="35"/>
    </row>
    <row r="23" spans="1:21" ht="13.5" thickTop="1">
      <c r="A23" t="s">
        <v>33</v>
      </c>
      <c r="D23" s="36">
        <v>1</v>
      </c>
      <c r="E23" t="s">
        <v>10</v>
      </c>
      <c r="S23" s="49"/>
      <c r="U23" s="1"/>
    </row>
    <row r="24" ht="12.75">
      <c r="S24" s="48" t="s">
        <v>58</v>
      </c>
    </row>
    <row r="25" spans="2:19" ht="12.75">
      <c r="B25" t="s">
        <v>2</v>
      </c>
      <c r="E25" t="s">
        <v>10</v>
      </c>
      <c r="F25" s="39">
        <f>D22</f>
        <v>100</v>
      </c>
      <c r="G25" s="39">
        <f aca="true" t="shared" si="2" ref="G25:R25">F25+$D23</f>
        <v>101</v>
      </c>
      <c r="H25" s="39">
        <f t="shared" si="2"/>
        <v>102</v>
      </c>
      <c r="I25" s="39">
        <f t="shared" si="2"/>
        <v>103</v>
      </c>
      <c r="J25" s="39">
        <f t="shared" si="2"/>
        <v>104</v>
      </c>
      <c r="K25" s="39">
        <f t="shared" si="2"/>
        <v>105</v>
      </c>
      <c r="L25" s="39">
        <f t="shared" si="2"/>
        <v>106</v>
      </c>
      <c r="M25" s="39">
        <f t="shared" si="2"/>
        <v>107</v>
      </c>
      <c r="N25" s="39">
        <f t="shared" si="2"/>
        <v>108</v>
      </c>
      <c r="O25" s="39">
        <f t="shared" si="2"/>
        <v>109</v>
      </c>
      <c r="P25" s="39">
        <f t="shared" si="2"/>
        <v>110</v>
      </c>
      <c r="Q25" s="39">
        <f t="shared" si="2"/>
        <v>111</v>
      </c>
      <c r="R25" s="39">
        <f t="shared" si="2"/>
        <v>112</v>
      </c>
      <c r="S25" s="49" t="s">
        <v>61</v>
      </c>
    </row>
    <row r="26" spans="2:18" ht="12.75" hidden="1">
      <c r="B26" t="s">
        <v>17</v>
      </c>
      <c r="E26" t="s">
        <v>9</v>
      </c>
      <c r="F26" s="40">
        <f aca="true" t="shared" si="3" ref="F26:R26">$D10*F25/$D5</f>
        <v>11.990273556231</v>
      </c>
      <c r="G26" s="40">
        <f t="shared" si="3"/>
        <v>12.110176291793312</v>
      </c>
      <c r="H26" s="40">
        <f t="shared" si="3"/>
        <v>12.230079027355622</v>
      </c>
      <c r="I26" s="40">
        <f t="shared" si="3"/>
        <v>12.34998176291793</v>
      </c>
      <c r="J26" s="40">
        <f t="shared" si="3"/>
        <v>12.469884498480242</v>
      </c>
      <c r="K26" s="40">
        <f t="shared" si="3"/>
        <v>12.589787234042552</v>
      </c>
      <c r="L26" s="40">
        <f t="shared" si="3"/>
        <v>12.70968996960486</v>
      </c>
      <c r="M26" s="40">
        <f t="shared" si="3"/>
        <v>12.829592705167173</v>
      </c>
      <c r="N26" s="40">
        <f t="shared" si="3"/>
        <v>12.949495440729482</v>
      </c>
      <c r="O26" s="40">
        <f t="shared" si="3"/>
        <v>13.069398176291791</v>
      </c>
      <c r="P26" s="40">
        <f t="shared" si="3"/>
        <v>13.189300911854103</v>
      </c>
      <c r="Q26" s="40">
        <f t="shared" si="3"/>
        <v>13.309203647416412</v>
      </c>
      <c r="R26" s="40">
        <f t="shared" si="3"/>
        <v>13.429106382978722</v>
      </c>
    </row>
    <row r="27" spans="2:19" ht="12.75">
      <c r="B27" t="s">
        <v>19</v>
      </c>
      <c r="E27" t="s">
        <v>9</v>
      </c>
      <c r="F27" s="40">
        <f aca="true" t="shared" si="4" ref="F27:R27">(F26-1.2)*1.316</f>
        <v>14.199999999999996</v>
      </c>
      <c r="G27" s="40">
        <f t="shared" si="4"/>
        <v>14.357792</v>
      </c>
      <c r="H27" s="40">
        <f t="shared" si="4"/>
        <v>14.515584</v>
      </c>
      <c r="I27" s="40">
        <f t="shared" si="4"/>
        <v>14.673375999999998</v>
      </c>
      <c r="J27" s="40">
        <f t="shared" si="4"/>
        <v>14.831168</v>
      </c>
      <c r="K27" s="40">
        <f t="shared" si="4"/>
        <v>14.98896</v>
      </c>
      <c r="L27" s="40">
        <f t="shared" si="4"/>
        <v>15.146751999999998</v>
      </c>
      <c r="M27" s="40">
        <f t="shared" si="4"/>
        <v>15.304544</v>
      </c>
      <c r="N27" s="40">
        <f t="shared" si="4"/>
        <v>15.462336</v>
      </c>
      <c r="O27" s="40">
        <f t="shared" si="4"/>
        <v>15.620128</v>
      </c>
      <c r="P27" s="40">
        <f t="shared" si="4"/>
        <v>15.77792</v>
      </c>
      <c r="Q27" s="40">
        <f t="shared" si="4"/>
        <v>15.935712</v>
      </c>
      <c r="R27" s="40">
        <f t="shared" si="4"/>
        <v>16.093504</v>
      </c>
      <c r="S27" s="49" t="s">
        <v>59</v>
      </c>
    </row>
    <row r="28" spans="6:19" ht="13.5" thickBot="1"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9" t="s">
        <v>60</v>
      </c>
    </row>
    <row r="29" spans="2:19" ht="13.5" thickBot="1">
      <c r="B29" s="25" t="s">
        <v>3</v>
      </c>
      <c r="C29" s="26"/>
      <c r="D29" s="26"/>
      <c r="E29" s="26" t="s">
        <v>13</v>
      </c>
      <c r="F29" s="41">
        <f aca="true" t="shared" si="5" ref="F29:R29">IF($D2&gt;=F27,0,(F27-$D2)*(J14*$D17+J15*$D18)/($D9+$D20))</f>
        <v>4.489702348313719</v>
      </c>
      <c r="G29" s="41">
        <f t="shared" si="5"/>
        <v>4.909816171200965</v>
      </c>
      <c r="H29" s="41">
        <f t="shared" si="5"/>
        <v>5.345193593690791</v>
      </c>
      <c r="I29" s="41">
        <f t="shared" si="5"/>
        <v>5.796282360606895</v>
      </c>
      <c r="J29" s="41">
        <f t="shared" si="5"/>
        <v>6.263542129086023</v>
      </c>
      <c r="K29" s="41">
        <f t="shared" si="5"/>
        <v>6.747444768193914</v>
      </c>
      <c r="L29" s="41">
        <f t="shared" si="5"/>
        <v>7.248474665806764</v>
      </c>
      <c r="M29" s="41">
        <f t="shared" si="5"/>
        <v>7.767129042929799</v>
      </c>
      <c r="N29" s="41">
        <f t="shared" si="5"/>
        <v>8.30391827562858</v>
      </c>
      <c r="O29" s="41">
        <f t="shared" si="5"/>
        <v>8.859366224753021</v>
      </c>
      <c r="P29" s="41">
        <f t="shared" si="5"/>
        <v>9.43401057363785</v>
      </c>
      <c r="Q29" s="41">
        <f t="shared" si="5"/>
        <v>10.02840317396779</v>
      </c>
      <c r="R29" s="42">
        <f t="shared" si="5"/>
        <v>10.643110400000003</v>
      </c>
      <c r="S29" s="49" t="s">
        <v>62</v>
      </c>
    </row>
    <row r="30" spans="2:19" ht="12.75">
      <c r="B30" t="s">
        <v>5</v>
      </c>
      <c r="E30" t="s">
        <v>11</v>
      </c>
      <c r="F30" s="40">
        <f aca="true" t="shared" si="6" ref="F30:R30">IF(F29&lt;0,0,F29*$D2)</f>
        <v>53.87642817976462</v>
      </c>
      <c r="G30" s="40">
        <f t="shared" si="6"/>
        <v>58.91779405441157</v>
      </c>
      <c r="H30" s="40">
        <f t="shared" si="6"/>
        <v>64.14232312428949</v>
      </c>
      <c r="I30" s="40">
        <f t="shared" si="6"/>
        <v>69.55538832728274</v>
      </c>
      <c r="J30" s="40">
        <f t="shared" si="6"/>
        <v>75.16250554903228</v>
      </c>
      <c r="K30" s="40">
        <f t="shared" si="6"/>
        <v>80.96933721832696</v>
      </c>
      <c r="L30" s="40">
        <f t="shared" si="6"/>
        <v>86.98169598968117</v>
      </c>
      <c r="M30" s="40">
        <f t="shared" si="6"/>
        <v>93.20554851515759</v>
      </c>
      <c r="N30" s="40">
        <f t="shared" si="6"/>
        <v>99.64701930754296</v>
      </c>
      <c r="O30" s="40">
        <f t="shared" si="6"/>
        <v>106.31239469703625</v>
      </c>
      <c r="P30" s="40">
        <f t="shared" si="6"/>
        <v>113.20812688365422</v>
      </c>
      <c r="Q30" s="40">
        <f t="shared" si="6"/>
        <v>120.34083808761349</v>
      </c>
      <c r="R30" s="40">
        <f t="shared" si="6"/>
        <v>127.71732480000003</v>
      </c>
      <c r="S30" s="49" t="s">
        <v>59</v>
      </c>
    </row>
    <row r="31" spans="2:19" ht="12.75">
      <c r="B31" t="s">
        <v>26</v>
      </c>
      <c r="E31" t="s">
        <v>11</v>
      </c>
      <c r="F31" s="40">
        <f aca="true" t="shared" si="7" ref="F31:R31">IF(F29&lt;0,0,F29^2*$D9)</f>
        <v>10.07871358822686</v>
      </c>
      <c r="G31" s="40">
        <f t="shared" si="7"/>
        <v>12.05314741749325</v>
      </c>
      <c r="H31" s="40">
        <f t="shared" si="7"/>
        <v>14.285547277016535</v>
      </c>
      <c r="I31" s="40">
        <f t="shared" si="7"/>
        <v>16.79844460194132</v>
      </c>
      <c r="J31" s="40">
        <f t="shared" si="7"/>
        <v>19.615980001417736</v>
      </c>
      <c r="K31" s="40">
        <f t="shared" si="7"/>
        <v>22.764005449913707</v>
      </c>
      <c r="L31" s="40">
        <f t="shared" si="7"/>
        <v>26.27019249042124</v>
      </c>
      <c r="M31" s="40">
        <f t="shared" si="7"/>
        <v>30.164146784761787</v>
      </c>
      <c r="N31" s="40">
        <f t="shared" si="7"/>
        <v>34.477529364159174</v>
      </c>
      <c r="O31" s="40">
        <f t="shared" si="7"/>
        <v>39.2441849521473</v>
      </c>
      <c r="P31" s="40">
        <f t="shared" si="7"/>
        <v>44.500277751755384</v>
      </c>
      <c r="Q31" s="40">
        <f t="shared" si="7"/>
        <v>50.284435109823626</v>
      </c>
      <c r="R31" s="40">
        <f t="shared" si="7"/>
        <v>56.637899493294114</v>
      </c>
      <c r="S31" s="49" t="s">
        <v>63</v>
      </c>
    </row>
    <row r="32" spans="1:19" ht="12.75">
      <c r="A32" s="23" t="s">
        <v>52</v>
      </c>
      <c r="B32" t="s">
        <v>27</v>
      </c>
      <c r="E32" t="s">
        <v>11</v>
      </c>
      <c r="F32" s="40">
        <f aca="true" t="shared" si="8" ref="F32:R32">IF(F29&lt;0,0,F29^2*$D20)</f>
        <v>0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0</v>
      </c>
      <c r="N32" s="40">
        <f t="shared" si="8"/>
        <v>0</v>
      </c>
      <c r="O32" s="40">
        <f t="shared" si="8"/>
        <v>0</v>
      </c>
      <c r="P32" s="40">
        <f t="shared" si="8"/>
        <v>0</v>
      </c>
      <c r="Q32" s="40">
        <f t="shared" si="8"/>
        <v>0</v>
      </c>
      <c r="R32" s="40">
        <f t="shared" si="8"/>
        <v>0</v>
      </c>
      <c r="S32" s="47"/>
    </row>
    <row r="33" spans="1:18" ht="12.75">
      <c r="A33" s="24" t="s">
        <v>35</v>
      </c>
      <c r="B33" t="s">
        <v>54</v>
      </c>
      <c r="E33" t="s">
        <v>11</v>
      </c>
      <c r="F33" s="43">
        <f aca="true" t="shared" si="9" ref="F33:R33">F30+F31+F32</f>
        <v>63.955141767991485</v>
      </c>
      <c r="G33" s="43">
        <f t="shared" si="9"/>
        <v>70.97094147190482</v>
      </c>
      <c r="H33" s="43">
        <f t="shared" si="9"/>
        <v>78.42787040130602</v>
      </c>
      <c r="I33" s="43">
        <f t="shared" si="9"/>
        <v>86.35383292922407</v>
      </c>
      <c r="J33" s="43">
        <f t="shared" si="9"/>
        <v>94.77848555045001</v>
      </c>
      <c r="K33" s="43">
        <f t="shared" si="9"/>
        <v>103.73334266824067</v>
      </c>
      <c r="L33" s="43">
        <f t="shared" si="9"/>
        <v>113.25188848010241</v>
      </c>
      <c r="M33" s="43">
        <f t="shared" si="9"/>
        <v>123.36969529991937</v>
      </c>
      <c r="N33" s="43">
        <f t="shared" si="9"/>
        <v>134.12454867170214</v>
      </c>
      <c r="O33" s="43">
        <f t="shared" si="9"/>
        <v>145.55657964918356</v>
      </c>
      <c r="P33" s="43">
        <f t="shared" si="9"/>
        <v>157.7084046354096</v>
      </c>
      <c r="Q33" s="43">
        <f t="shared" si="9"/>
        <v>170.6252731974371</v>
      </c>
      <c r="R33" s="43">
        <f t="shared" si="9"/>
        <v>184.35522429329416</v>
      </c>
    </row>
    <row r="34" spans="1:18" ht="12.75">
      <c r="A34" s="21" t="s">
        <v>53</v>
      </c>
      <c r="B34" t="s">
        <v>55</v>
      </c>
      <c r="E34" t="s">
        <v>11</v>
      </c>
      <c r="F34" s="44">
        <f aca="true" t="shared" si="10" ref="F34:R34">(F25/$D5)^3*$D7</f>
        <v>0</v>
      </c>
      <c r="G34" s="44">
        <f t="shared" si="10"/>
        <v>0</v>
      </c>
      <c r="H34" s="44">
        <f t="shared" si="10"/>
        <v>0</v>
      </c>
      <c r="I34" s="44">
        <f t="shared" si="10"/>
        <v>0</v>
      </c>
      <c r="J34" s="44">
        <f t="shared" si="10"/>
        <v>0</v>
      </c>
      <c r="K34" s="44">
        <f t="shared" si="10"/>
        <v>0</v>
      </c>
      <c r="L34" s="44">
        <f t="shared" si="10"/>
        <v>0</v>
      </c>
      <c r="M34" s="44">
        <f t="shared" si="10"/>
        <v>0</v>
      </c>
      <c r="N34" s="44">
        <f t="shared" si="10"/>
        <v>0</v>
      </c>
      <c r="O34" s="44">
        <f t="shared" si="10"/>
        <v>0</v>
      </c>
      <c r="P34" s="44">
        <f t="shared" si="10"/>
        <v>0</v>
      </c>
      <c r="Q34" s="44">
        <f t="shared" si="10"/>
        <v>0</v>
      </c>
      <c r="R34" s="44">
        <f t="shared" si="10"/>
        <v>0</v>
      </c>
    </row>
    <row r="35" spans="6:18" ht="12.75"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2.75">
      <c r="A36" t="s">
        <v>7</v>
      </c>
      <c r="E36" t="s">
        <v>56</v>
      </c>
      <c r="F36" s="45">
        <f aca="true" t="shared" si="11" ref="F36:R36">IF(F33&lt;=0,0,F30/F33)</f>
        <v>0.8424096435468915</v>
      </c>
      <c r="G36" s="45">
        <f t="shared" si="11"/>
        <v>0.8301678522573255</v>
      </c>
      <c r="H36" s="45">
        <f t="shared" si="11"/>
        <v>0.8178511388372641</v>
      </c>
      <c r="I36" s="45">
        <f t="shared" si="11"/>
        <v>0.8054696122671312</v>
      </c>
      <c r="J36" s="45">
        <f t="shared" si="11"/>
        <v>0.7930334095602712</v>
      </c>
      <c r="K36" s="45">
        <f t="shared" si="11"/>
        <v>0.7805526664390117</v>
      </c>
      <c r="L36" s="45">
        <f t="shared" si="11"/>
        <v>0.7680374884429699</v>
      </c>
      <c r="M36" s="45">
        <f t="shared" si="11"/>
        <v>0.75549792263464</v>
      </c>
      <c r="N36" s="45">
        <f t="shared" si="11"/>
        <v>0.7429439300589922</v>
      </c>
      <c r="O36" s="45">
        <f t="shared" si="11"/>
        <v>0.7303853591041192</v>
      </c>
      <c r="P36" s="45">
        <f t="shared" si="11"/>
        <v>0.717831919899062</v>
      </c>
      <c r="Q36" s="45">
        <f t="shared" si="11"/>
        <v>0.7052931598729952</v>
      </c>
      <c r="R36" s="45">
        <f t="shared" si="11"/>
        <v>0.6927784405871361</v>
      </c>
    </row>
    <row r="37" spans="6:18" ht="12.75"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2.75">
      <c r="A38" t="s">
        <v>8</v>
      </c>
      <c r="E38" t="s">
        <v>14</v>
      </c>
      <c r="F38" s="46">
        <f aca="true" t="shared" si="12" ref="F38:R38">IF(F33&lt;=0,0,(F34/F33)*100)</f>
        <v>0</v>
      </c>
      <c r="G38" s="46">
        <f t="shared" si="12"/>
        <v>0</v>
      </c>
      <c r="H38" s="46">
        <f t="shared" si="12"/>
        <v>0</v>
      </c>
      <c r="I38" s="46">
        <f t="shared" si="12"/>
        <v>0</v>
      </c>
      <c r="J38" s="46">
        <f t="shared" si="12"/>
        <v>0</v>
      </c>
      <c r="K38" s="46">
        <f t="shared" si="12"/>
        <v>0</v>
      </c>
      <c r="L38" s="46">
        <f t="shared" si="12"/>
        <v>0</v>
      </c>
      <c r="M38" s="46">
        <f t="shared" si="12"/>
        <v>0</v>
      </c>
      <c r="N38" s="46">
        <f t="shared" si="12"/>
        <v>0</v>
      </c>
      <c r="O38" s="46">
        <f t="shared" si="12"/>
        <v>0</v>
      </c>
      <c r="P38" s="46">
        <f t="shared" si="12"/>
        <v>0</v>
      </c>
      <c r="Q38" s="46">
        <f t="shared" si="12"/>
        <v>0</v>
      </c>
      <c r="R38" s="46">
        <f t="shared" si="12"/>
        <v>0</v>
      </c>
    </row>
    <row r="39" spans="1:18" ht="12.75">
      <c r="A39" s="9" t="s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10"/>
      <c r="C40" s="10"/>
      <c r="D40" s="10"/>
      <c r="E40" s="10" t="s">
        <v>29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 password="DDC0" sheet="1" objects="1" scenarios="1"/>
  <conditionalFormatting sqref="F31:R32">
    <cfRule type="cellIs" priority="1" dxfId="0" operator="greaterThan" stopIfTrue="1">
      <formula>0</formula>
    </cfRule>
  </conditionalFormatting>
  <conditionalFormatting sqref="F33:R33">
    <cfRule type="cellIs" priority="2" dxfId="1" operator="greaterThan" stopIfTrue="1">
      <formula>0</formula>
    </cfRule>
  </conditionalFormatting>
  <conditionalFormatting sqref="F30:R30">
    <cfRule type="cellIs" priority="3" dxfId="2" operator="greaterThan" stopIfTrue="1">
      <formula>0</formula>
    </cfRule>
  </conditionalFormatting>
  <conditionalFormatting sqref="F38:R38 F36:R36">
    <cfRule type="cellIs" priority="4" dxfId="0" operator="notEqual" stopIfTrue="1">
      <formula>0</formula>
    </cfRule>
  </conditionalFormatting>
  <conditionalFormatting sqref="G18 D16">
    <cfRule type="cellIs" priority="5" dxfId="3" operator="notEqual" stopIfTrue="1">
      <formula>TRUE</formula>
    </cfRule>
  </conditionalFormatting>
  <hyperlinks>
    <hyperlink ref="P4" r:id="rId1" display="szegedialbert@freemail.hu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2011-12-23T09:41:30Z</dcterms:created>
  <dcterms:modified xsi:type="dcterms:W3CDTF">2011-12-25T17:11:04Z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