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00" windowHeight="12105" activeTab="1"/>
  </bookViews>
  <sheets>
    <sheet name="választéklista" sheetId="1" r:id="rId1"/>
    <sheet name="Számoló tábl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<sst xmlns="http://schemas.openxmlformats.org/spreadsheetml/2006/main" count="12" uniqueCount="12">
  <si>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E24</t>
  </si>
  <si>
    <t>DC tápfeszültség</t>
  </si>
  <si>
    <t>Relé feszültsége</t>
  </si>
  <si>
    <t>Relé tekercsének ellenállása</t>
  </si>
  <si>
    <t>Trafó feszültsége (kb.)</t>
  </si>
  <si>
    <t>R4</t>
  </si>
  <si>
    <t>R6</t>
  </si>
  <si>
    <t>R8</t>
  </si>
  <si>
    <t>R11 (Led árama = 15mA és 2db 0,6W-os)</t>
  </si>
  <si>
    <t>R11 (LED árama = 15mA és 1db 2W-os)</t>
  </si>
  <si>
    <t>Relé áram</t>
  </si>
  <si>
    <t xml:space="preserve">A uPC1237-es IC-vel készült védelem, 
feszültségfüggő ellenállásait számító táblázat.
(Az ellenállások sorszámai az "ALKOTÓ-s átrajzolat" szerintiek) 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</si>
</sst>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000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"/>
    <numFmt numFmtId="184" formatCode="0.0000000"/>
    <numFmt numFmtId="185" formatCode="0.00000000"/>
    <numFmt numFmtId="186" formatCode="0.000000000"/>
    <numFmt numFmtId="187" formatCode="#,##0.0"/>
    <numFmt numFmtId="188" formatCode="0.0,&quot; V&quot;"/>
    <numFmt numFmtId="189" formatCode="#0.0,&quot; V&quot;"/>
    <numFmt numFmtId="190" formatCode="#,##0.0&quot; V&quot;"/>
    <numFmt numFmtId="191" formatCode="#,##0&quot; ohm&quot;"/>
    <numFmt numFmtId="192" formatCode="#,##0&quot; mA&quot;"/>
    <numFmt numFmtId="193" formatCode="#,##0.0&quot; mAV&quot;"/>
    <numFmt numFmtId="194" formatCode="#,##0.0&quot; mA&quot;"/>
  </numFmts>
  <fonts count="5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3" fontId="0" fillId="0" borderId="1" xfId="0" applyNumberFormat="1" applyFill="1" applyBorder="1" applyAlignment="1">
      <alignment horizontal="left" vertical="center"/>
    </xf>
    <xf numFmtId="17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right" vertical="center"/>
    </xf>
    <xf numFmtId="191" fontId="2" fillId="0" borderId="1" xfId="0" applyNumberFormat="1" applyFont="1" applyFill="1" applyBorder="1" applyAlignment="1">
      <alignment horizontal="right" vertical="center"/>
    </xf>
    <xf numFmtId="194" fontId="2" fillId="0" borderId="1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90" fontId="3" fillId="2" borderId="1" xfId="0" applyNumberFormat="1" applyFont="1" applyFill="1" applyBorder="1" applyAlignment="1" applyProtection="1">
      <alignment horizontal="right" vertical="center"/>
      <protection locked="0"/>
    </xf>
    <xf numFmtId="191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showGridLines="0" showRowColHeaders="0" zoomScale="85" zoomScaleNormal="85" workbookViewId="0" topLeftCell="A1">
      <selection activeCell="A1" sqref="A1:A26"/>
    </sheetView>
  </sheetViews>
  <sheetFormatPr defaultColWidth="8.88671875" defaultRowHeight="18.75"/>
  <cols>
    <col min="1" max="1" width="7.21484375" style="1" customWidth="1"/>
  </cols>
  <sheetData>
    <row r="1" ht="18.75">
      <c r="A1" s="24" t="s">
        <v>0</v>
      </c>
    </row>
    <row r="2" ht="18.75">
      <c r="A2" s="24">
        <v>10</v>
      </c>
    </row>
    <row r="3" spans="1:2" ht="18.75">
      <c r="A3" s="24">
        <v>11</v>
      </c>
      <c r="B3" s="2"/>
    </row>
    <row r="4" spans="1:2" ht="18.75">
      <c r="A4" s="24">
        <v>12</v>
      </c>
      <c r="B4" s="2"/>
    </row>
    <row r="5" spans="1:2" ht="18.75">
      <c r="A5" s="24">
        <v>13</v>
      </c>
      <c r="B5" s="2"/>
    </row>
    <row r="6" spans="1:2" ht="18.75">
      <c r="A6" s="24">
        <v>15</v>
      </c>
      <c r="B6" s="2"/>
    </row>
    <row r="7" spans="1:2" ht="18.75">
      <c r="A7" s="24">
        <v>16</v>
      </c>
      <c r="B7" s="2"/>
    </row>
    <row r="8" spans="1:2" ht="18.75">
      <c r="A8" s="24">
        <v>18</v>
      </c>
      <c r="B8" s="2"/>
    </row>
    <row r="9" spans="1:2" ht="18.75">
      <c r="A9" s="24">
        <v>20</v>
      </c>
      <c r="B9" s="2"/>
    </row>
    <row r="10" spans="1:2" ht="18.75">
      <c r="A10" s="24">
        <v>22</v>
      </c>
      <c r="B10" s="2"/>
    </row>
    <row r="11" spans="1:2" ht="18.75">
      <c r="A11" s="24">
        <v>24</v>
      </c>
      <c r="B11" s="2"/>
    </row>
    <row r="12" spans="1:2" ht="18.75">
      <c r="A12" s="24">
        <v>27</v>
      </c>
      <c r="B12" s="2"/>
    </row>
    <row r="13" spans="1:2" ht="18.75">
      <c r="A13" s="24">
        <v>30</v>
      </c>
      <c r="B13" s="2"/>
    </row>
    <row r="14" spans="1:2" ht="18.75">
      <c r="A14" s="24">
        <v>33</v>
      </c>
      <c r="B14" s="2"/>
    </row>
    <row r="15" spans="1:2" ht="18.75">
      <c r="A15" s="24">
        <v>36</v>
      </c>
      <c r="B15" s="2"/>
    </row>
    <row r="16" spans="1:2" ht="18.75">
      <c r="A16" s="24">
        <v>39</v>
      </c>
      <c r="B16" s="2"/>
    </row>
    <row r="17" spans="1:2" ht="18.75">
      <c r="A17" s="24">
        <v>43</v>
      </c>
      <c r="B17" s="2"/>
    </row>
    <row r="18" spans="1:2" ht="18.75">
      <c r="A18" s="24">
        <v>47</v>
      </c>
      <c r="B18" s="2"/>
    </row>
    <row r="19" spans="1:2" ht="18.75">
      <c r="A19" s="24">
        <v>51</v>
      </c>
      <c r="B19" s="2"/>
    </row>
    <row r="20" spans="1:2" ht="18.75">
      <c r="A20" s="24">
        <v>56</v>
      </c>
      <c r="B20" s="2"/>
    </row>
    <row r="21" spans="1:2" ht="18.75">
      <c r="A21" s="24">
        <v>62</v>
      </c>
      <c r="B21" s="2"/>
    </row>
    <row r="22" spans="1:2" ht="18.75">
      <c r="A22" s="24">
        <v>68</v>
      </c>
      <c r="B22" s="2"/>
    </row>
    <row r="23" spans="1:2" ht="18.75">
      <c r="A23" s="24">
        <v>75</v>
      </c>
      <c r="B23" s="2"/>
    </row>
    <row r="24" spans="1:2" ht="18.75">
      <c r="A24" s="24">
        <v>82</v>
      </c>
      <c r="B24" s="2"/>
    </row>
    <row r="25" spans="1:2" ht="18.75">
      <c r="A25" s="24">
        <v>91</v>
      </c>
      <c r="B25" s="2"/>
    </row>
    <row r="26" ht="18.75">
      <c r="A26" s="24">
        <v>100</v>
      </c>
    </row>
  </sheetData>
  <sheetProtection password="ED1A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RowColHeaders="0" tabSelected="1" workbookViewId="0" topLeftCell="A1">
      <selection activeCell="B4" sqref="B4"/>
    </sheetView>
  </sheetViews>
  <sheetFormatPr defaultColWidth="8.88671875" defaultRowHeight="18.75"/>
  <cols>
    <col min="1" max="1" width="39.77734375" style="3" customWidth="1"/>
    <col min="2" max="2" width="14.10546875" style="3" customWidth="1"/>
    <col min="3" max="3" width="11.5546875" style="4" hidden="1" customWidth="1"/>
    <col min="4" max="4" width="6.77734375" style="4" customWidth="1"/>
    <col min="5" max="5" width="13.88671875" style="4" customWidth="1"/>
    <col min="6" max="6" width="2.99609375" style="4" hidden="1" customWidth="1"/>
    <col min="7" max="7" width="18.99609375" style="5" customWidth="1"/>
    <col min="8" max="8" width="17.5546875" style="3" customWidth="1"/>
    <col min="9" max="15" width="10.88671875" style="9" customWidth="1"/>
    <col min="16" max="16384" width="8.88671875" style="3" customWidth="1"/>
  </cols>
  <sheetData>
    <row r="1" spans="1:15" ht="90" customHeight="1">
      <c r="A1" s="21" t="s">
        <v>11</v>
      </c>
      <c r="B1" s="21"/>
      <c r="C1" s="21"/>
      <c r="D1" s="21"/>
      <c r="E1" s="21"/>
      <c r="G1" s="9"/>
      <c r="H1" s="9"/>
      <c r="J1" s="3"/>
      <c r="K1" s="3"/>
      <c r="L1" s="3"/>
      <c r="M1" s="3"/>
      <c r="N1" s="3"/>
      <c r="O1" s="3"/>
    </row>
    <row r="2" spans="1:15" ht="30.75" customHeight="1">
      <c r="A2" s="11" t="s">
        <v>1</v>
      </c>
      <c r="B2" s="22">
        <v>40</v>
      </c>
      <c r="D2" s="20"/>
      <c r="G2" s="3"/>
      <c r="I2" s="3"/>
      <c r="J2" s="3"/>
      <c r="K2" s="3"/>
      <c r="L2" s="3"/>
      <c r="M2" s="3"/>
      <c r="N2" s="3"/>
      <c r="O2" s="3"/>
    </row>
    <row r="3" spans="1:15" ht="30.75" customHeight="1">
      <c r="A3" s="11" t="s">
        <v>2</v>
      </c>
      <c r="B3" s="22">
        <v>24</v>
      </c>
      <c r="G3" s="3"/>
      <c r="I3" s="3"/>
      <c r="J3" s="3"/>
      <c r="K3" s="3"/>
      <c r="L3" s="3"/>
      <c r="M3" s="3"/>
      <c r="N3" s="3"/>
      <c r="O3" s="3"/>
    </row>
    <row r="4" spans="1:15" ht="30.75" customHeight="1">
      <c r="A4" s="12" t="s">
        <v>3</v>
      </c>
      <c r="B4" s="23">
        <v>800</v>
      </c>
      <c r="C4" s="6"/>
      <c r="D4" s="6"/>
      <c r="E4" s="6"/>
      <c r="G4" s="3"/>
      <c r="I4" s="3"/>
      <c r="J4" s="3"/>
      <c r="K4" s="3"/>
      <c r="L4" s="3"/>
      <c r="M4" s="3"/>
      <c r="N4" s="3"/>
      <c r="O4" s="3"/>
    </row>
    <row r="5" spans="1:15" ht="30.75" customHeight="1">
      <c r="A5" s="12" t="s">
        <v>10</v>
      </c>
      <c r="B5" s="19">
        <f>B3/B4*1000</f>
        <v>30</v>
      </c>
      <c r="C5" s="6"/>
      <c r="D5" s="6"/>
      <c r="E5" s="6"/>
      <c r="G5" s="3"/>
      <c r="I5" s="3"/>
      <c r="J5" s="3"/>
      <c r="K5" s="3"/>
      <c r="L5" s="3"/>
      <c r="M5" s="3"/>
      <c r="N5" s="3"/>
      <c r="O5" s="3"/>
    </row>
    <row r="6" spans="1:15" ht="30.75" customHeight="1">
      <c r="A6" s="13" t="s">
        <v>4</v>
      </c>
      <c r="B6" s="17">
        <f>B2/1.38</f>
        <v>28.985507246376812</v>
      </c>
      <c r="C6" s="6"/>
      <c r="D6" s="6"/>
      <c r="E6" s="6"/>
      <c r="G6" s="3"/>
      <c r="I6" s="3"/>
      <c r="J6" s="3"/>
      <c r="K6" s="3"/>
      <c r="L6" s="3"/>
      <c r="M6" s="3"/>
      <c r="N6" s="3"/>
      <c r="O6" s="3"/>
    </row>
    <row r="7" spans="1:15" ht="30.75" customHeight="1">
      <c r="A7" s="13" t="s">
        <v>5</v>
      </c>
      <c r="B7" s="18">
        <f>((0.72*B6)-2.72)*1000</f>
        <v>18149.565217391304</v>
      </c>
      <c r="C7" s="14">
        <f>IF(ABS(B7-POWER(10,VALUE(RIGHT(TEXT(B7,"0,00E+00"),3)-1))*INDEX(választéklista!$A$2:$A$26,MATCH(LEFT(TEXT(B7,"0,00E+00"),4)*10,választéklista!$A$2:$A$26,1)))&gt;ABS(B7-POWER(10,VALUE(RIGHT(TEXT(B7,"0,00E+00"),3)-1))*INDEX(választéklista!$A$2:$A$26,MATCH(LEFT(TEXT(B7,"0,00E+00"),4)*10,választéklista!$A$2:$A$26,1)+1)),POWER(10,VALUE(RIGHT(TEXT(B7,"0,00E+00"),3)-1))*INDEX(választéklista!$A$2:$A$26,MATCH(LEFT(TEXT(B7,"0,00E+00"),4)*10,választéklista!$A$2:$A$26,1)+1),POWER(10,VALUE(RIGHT(TEXT(B7,"0,00E+00"),3)-1))*INDEX(választéklista!$A$2:$A$26,MATCH(LEFT(TEXT(B7,"0,00E+00"),4)*10,választéklista!$A$2:$A$26,1)))</f>
        <v>18000</v>
      </c>
      <c r="D7" s="15">
        <f>LEFT(TEXT(C7,"0,00E+00"),4)*POWER(10,MOD(VALUE(RIGHT(TEXT(C7,"0,00E+00"),3)),3))</f>
        <v>18</v>
      </c>
      <c r="E7" s="16" t="str">
        <f>IF(F7=-6,"mikro",IF(F7=-3,"mili",IF(F7=0,"",IF(F7=3,"kilo",IF(F7=6,"mega",IF(F7=9,"giga","ismeretlen"))))))&amp;" "&amp;"ohm"</f>
        <v>kilo ohm</v>
      </c>
      <c r="F7" s="10">
        <f>VALUE(RIGHT(TEXT(C7,"0,00E+00"),3))-MOD(VALUE(RIGHT(TEXT(C7,"0,00E+00"),3)),3)</f>
        <v>3</v>
      </c>
      <c r="G7" s="3"/>
      <c r="I7" s="3"/>
      <c r="J7" s="3"/>
      <c r="K7" s="3"/>
      <c r="L7" s="3"/>
      <c r="M7" s="3"/>
      <c r="N7" s="3"/>
      <c r="O7" s="3"/>
    </row>
    <row r="8" spans="1:15" ht="30.75" customHeight="1">
      <c r="A8" s="13" t="s">
        <v>6</v>
      </c>
      <c r="B8" s="18">
        <f>(B2-B3)/(B3/B4)</f>
        <v>533.3333333333334</v>
      </c>
      <c r="C8" s="14">
        <f>IF(ABS(B8-POWER(10,VALUE(RIGHT(TEXT(B8,"0,00E+00"),3)-1))*INDEX(választéklista!$A$2:$A$26,MATCH(LEFT(TEXT(B8,"0,00E+00"),4)*10,választéklista!$A$2:$A$26,1)))&gt;ABS(B8-POWER(10,VALUE(RIGHT(TEXT(B8,"0,00E+00"),3)-1))*INDEX(választéklista!$A$2:$A$26,MATCH(LEFT(TEXT(B8,"0,00E+00"),4)*10,választéklista!$A$2:$A$26,1)+1)),POWER(10,VALUE(RIGHT(TEXT(B8,"0,00E+00"),3)-1))*INDEX(választéklista!$A$2:$A$26,MATCH(LEFT(TEXT(B8,"0,00E+00"),4)*10,választéklista!$A$2:$A$26,1)+1),POWER(10,VALUE(RIGHT(TEXT(B8,"0,00E+00"),3)-1))*INDEX(választéklista!$A$2:$A$26,MATCH(LEFT(TEXT(B8,"0,00E+00"),4)*10,választéklista!$A$2:$A$26,1)))</f>
        <v>510</v>
      </c>
      <c r="D8" s="15">
        <f>LEFT(TEXT(C8,"0,00E+00"),4)*POWER(10,MOD(VALUE(RIGHT(TEXT(C8,"0,00E+00"),3)),3))</f>
        <v>509.99999999999994</v>
      </c>
      <c r="E8" s="16" t="str">
        <f>IF(F8=-6,"mikro",IF(F8=-3,"mili",IF(F8=0,"",IF(F8=3,"kilo",IF(F8=6,"mega",IF(F8=9,"giga","ismeretlen"))))))&amp;" "&amp;"ohm"</f>
        <v> ohm</v>
      </c>
      <c r="F8" s="10">
        <f>VALUE(RIGHT(TEXT(C8,"0,00E+00"),3))-MOD(VALUE(RIGHT(TEXT(C8,"0,00E+00"),3)),3)</f>
        <v>0</v>
      </c>
      <c r="G8" s="3"/>
      <c r="I8" s="3"/>
      <c r="J8" s="3"/>
      <c r="K8" s="3"/>
      <c r="L8" s="3"/>
      <c r="M8" s="3"/>
      <c r="N8" s="3"/>
      <c r="O8" s="3"/>
    </row>
    <row r="9" spans="1:15" ht="30.75" customHeight="1">
      <c r="A9" s="13" t="s">
        <v>7</v>
      </c>
      <c r="B9" s="18">
        <f>((0.354*B2)-1.127)*1000</f>
        <v>13033</v>
      </c>
      <c r="C9" s="14">
        <f>IF(ABS(B9-POWER(10,VALUE(RIGHT(TEXT(B9,"0,00E+00"),3)-1))*INDEX(választéklista!$A$2:$A$26,MATCH(LEFT(TEXT(B9,"0,00E+00"),4)*10,választéklista!$A$2:$A$26,1)))&gt;ABS(B9-POWER(10,VALUE(RIGHT(TEXT(B9,"0,00E+00"),3)-1))*INDEX(választéklista!$A$2:$A$26,MATCH(LEFT(TEXT(B9,"0,00E+00"),4)*10,választéklista!$A$2:$A$26,1)+1)),POWER(10,VALUE(RIGHT(TEXT(B9,"0,00E+00"),3)-1))*INDEX(választéklista!$A$2:$A$26,MATCH(LEFT(TEXT(B9,"0,00E+00"),4)*10,választéklista!$A$2:$A$26,1)+1),POWER(10,VALUE(RIGHT(TEXT(B9,"0,00E+00"),3)-1))*INDEX(választéklista!$A$2:$A$26,MATCH(LEFT(TEXT(B9,"0,00E+00"),4)*10,választéklista!$A$2:$A$26,1)))</f>
        <v>13000</v>
      </c>
      <c r="D9" s="15">
        <f>LEFT(TEXT(C9,"0,00E+00"),4)*POWER(10,MOD(VALUE(RIGHT(TEXT(C9,"0,00E+00"),3)),3))</f>
        <v>13</v>
      </c>
      <c r="E9" s="16" t="str">
        <f>IF(F9=-6,"mikro",IF(F9=-3,"mili",IF(F9=0,"",IF(F9=3,"kilo",IF(F9=6,"mega",IF(F9=9,"giga","ismeretlen"))))))&amp;" "&amp;"ohm"</f>
        <v>kilo ohm</v>
      </c>
      <c r="F9" s="10">
        <f>VALUE(RIGHT(TEXT(C9,"0,00E+00"),3))-MOD(VALUE(RIGHT(TEXT(C9,"0,00E+00"),3)),3)</f>
        <v>3</v>
      </c>
      <c r="G9" s="3"/>
      <c r="I9" s="3"/>
      <c r="J9" s="3"/>
      <c r="K9" s="3"/>
      <c r="L9" s="3"/>
      <c r="M9" s="3"/>
      <c r="N9" s="3"/>
      <c r="O9" s="3"/>
    </row>
    <row r="10" spans="1:15" ht="30.75" customHeight="1">
      <c r="A10" s="13" t="s">
        <v>9</v>
      </c>
      <c r="B10" s="18">
        <f>(B2-2)/0.015</f>
        <v>2533.3333333333335</v>
      </c>
      <c r="C10" s="14">
        <f>IF(ABS(B10-POWER(10,VALUE(RIGHT(TEXT(B10,"0,00E+00"),3)-1))*INDEX(választéklista!$A$2:$A$26,MATCH(LEFT(TEXT(B10,"0,00E+00"),4)*10,választéklista!$A$2:$A$26,1)))&gt;ABS(B10-POWER(10,VALUE(RIGHT(TEXT(B10,"0,00E+00"),3)-1))*INDEX(választéklista!$A$2:$A$26,MATCH(LEFT(TEXT(B10,"0,00E+00"),4)*10,választéklista!$A$2:$A$26,1)+1)),POWER(10,VALUE(RIGHT(TEXT(B10,"0,00E+00"),3)-1))*INDEX(választéklista!$A$2:$A$26,MATCH(LEFT(TEXT(B10,"0,00E+00"),4)*10,választéklista!$A$2:$A$26,1)+1),POWER(10,VALUE(RIGHT(TEXT(B10,"0,00E+00"),3)-1))*INDEX(választéklista!$A$2:$A$26,MATCH(LEFT(TEXT(B10,"0,00E+00"),4)*10,választéklista!$A$2:$A$26,1)))</f>
        <v>2400</v>
      </c>
      <c r="D10" s="15">
        <f>LEFT(TEXT(C10,"0,00E+00"),4)*POWER(10,MOD(VALUE(RIGHT(TEXT(C10,"0,00E+00"),3)),3))</f>
        <v>2.4</v>
      </c>
      <c r="E10" s="16" t="str">
        <f>IF(F10=-6,"mikro",IF(F10=-3,"mili",IF(F10=0,"",IF(F10=3,"kilo",IF(F10=6,"mega",IF(F10=9,"giga","ismeretlen"))))))&amp;" "&amp;"ohm"</f>
        <v>kilo ohm</v>
      </c>
      <c r="F10" s="10">
        <f>VALUE(RIGHT(TEXT(C10,"0,00E+00"),3))-MOD(VALUE(RIGHT(TEXT(C10,"0,00E+00"),3)),3)</f>
        <v>3</v>
      </c>
      <c r="G10" s="3"/>
      <c r="I10" s="3"/>
      <c r="J10" s="3"/>
      <c r="K10" s="3"/>
      <c r="L10" s="3"/>
      <c r="M10" s="3"/>
      <c r="N10" s="3"/>
      <c r="O10" s="3"/>
    </row>
    <row r="11" spans="1:15" ht="30.75" customHeight="1">
      <c r="A11" s="13" t="s">
        <v>8</v>
      </c>
      <c r="B11" s="18">
        <f>(B2-2)/0.015*2</f>
        <v>5066.666666666667</v>
      </c>
      <c r="C11" s="14">
        <f>IF(ABS(B11-POWER(10,VALUE(RIGHT(TEXT(B11,"0,00E+00"),3)-1))*INDEX(választéklista!$A$2:$A$26,MATCH(LEFT(TEXT(B11,"0,00E+00"),4)*10,választéklista!$A$2:$A$26,1)))&gt;ABS(B11-POWER(10,VALUE(RIGHT(TEXT(B11,"0,00E+00"),3)-1))*INDEX(választéklista!$A$2:$A$26,MATCH(LEFT(TEXT(B11,"0,00E+00"),4)*10,választéklista!$A$2:$A$26,1)+1)),POWER(10,VALUE(RIGHT(TEXT(B11,"0,00E+00"),3)-1))*INDEX(választéklista!$A$2:$A$26,MATCH(LEFT(TEXT(B11,"0,00E+00"),4)*10,választéklista!$A$2:$A$26,1)+1),POWER(10,VALUE(RIGHT(TEXT(B11,"0,00E+00"),3)-1))*INDEX(választéklista!$A$2:$A$26,MATCH(LEFT(TEXT(B11,"0,00E+00"),4)*10,választéklista!$A$2:$A$26,1)))</f>
        <v>5100</v>
      </c>
      <c r="D11" s="15">
        <f>LEFT(TEXT(C11,"0,00E+00"),4)*POWER(10,MOD(VALUE(RIGHT(TEXT(C11,"0,00E+00"),3)),3))</f>
        <v>5.1</v>
      </c>
      <c r="E11" s="16" t="str">
        <f>IF(F11=-6,"mikro",IF(F11=-3,"mili",IF(F11=0,"",IF(F11=3,"kilo",IF(F11=6,"mega",IF(F11=9,"giga","ismeretlen"))))))&amp;" "&amp;"ohm"</f>
        <v>kilo ohm</v>
      </c>
      <c r="F11" s="10">
        <f>VALUE(RIGHT(TEXT(C11,"0,00E+00"),3))-MOD(VALUE(RIGHT(TEXT(C11,"0,00E+00"),3)),3)</f>
        <v>3</v>
      </c>
      <c r="G11" s="3"/>
      <c r="I11" s="3"/>
      <c r="J11" s="3"/>
      <c r="K11" s="3"/>
      <c r="L11" s="3"/>
      <c r="M11" s="3"/>
      <c r="N11" s="3"/>
      <c r="O11" s="3"/>
    </row>
    <row r="12" spans="1:15" ht="30.75" customHeight="1">
      <c r="A12" s="7"/>
      <c r="B12" s="6"/>
      <c r="C12" s="6"/>
      <c r="D12" s="6"/>
      <c r="E12" s="6"/>
      <c r="G12" s="3"/>
      <c r="I12" s="3"/>
      <c r="J12" s="3"/>
      <c r="K12" s="3"/>
      <c r="L12" s="3"/>
      <c r="M12" s="3"/>
      <c r="N12" s="3"/>
      <c r="O12" s="3"/>
    </row>
    <row r="13" spans="1:15" ht="30.75" customHeight="1">
      <c r="A13" s="7"/>
      <c r="B13" s="6"/>
      <c r="C13" s="6"/>
      <c r="D13" s="6"/>
      <c r="E13" s="6"/>
      <c r="G13" s="3"/>
      <c r="I13" s="3"/>
      <c r="J13" s="3"/>
      <c r="K13" s="3"/>
      <c r="L13" s="3"/>
      <c r="M13" s="3"/>
      <c r="N13" s="3"/>
      <c r="O13" s="3"/>
    </row>
    <row r="14" spans="1:15" ht="30.75" customHeight="1">
      <c r="A14" s="7"/>
      <c r="B14" s="6"/>
      <c r="C14" s="6"/>
      <c r="D14" s="6"/>
      <c r="E14" s="6"/>
      <c r="G14" s="3"/>
      <c r="I14" s="3"/>
      <c r="J14" s="3"/>
      <c r="K14" s="3"/>
      <c r="L14" s="3"/>
      <c r="M14" s="3"/>
      <c r="N14" s="3"/>
      <c r="O14" s="3"/>
    </row>
    <row r="15" spans="1:15" ht="30.75" customHeight="1">
      <c r="A15" s="7"/>
      <c r="B15" s="6"/>
      <c r="C15" s="6"/>
      <c r="D15" s="6"/>
      <c r="E15" s="6"/>
      <c r="G15" s="3"/>
      <c r="I15" s="3"/>
      <c r="J15" s="3"/>
      <c r="K15" s="3"/>
      <c r="L15" s="3"/>
      <c r="M15" s="3"/>
      <c r="N15" s="3"/>
      <c r="O15" s="3"/>
    </row>
    <row r="16" spans="1:15" ht="30.75" customHeight="1">
      <c r="A16" s="7"/>
      <c r="B16" s="6"/>
      <c r="C16" s="6"/>
      <c r="D16" s="6"/>
      <c r="E16" s="6"/>
      <c r="G16" s="3"/>
      <c r="I16" s="3"/>
      <c r="J16" s="3"/>
      <c r="K16" s="3"/>
      <c r="L16" s="3"/>
      <c r="M16" s="3"/>
      <c r="N16" s="3"/>
      <c r="O16" s="3"/>
    </row>
    <row r="17" spans="1:15" ht="30.75" customHeight="1">
      <c r="A17" s="8"/>
      <c r="B17" s="6"/>
      <c r="C17" s="6"/>
      <c r="D17" s="6"/>
      <c r="E17" s="6"/>
      <c r="G17" s="3"/>
      <c r="I17" s="3"/>
      <c r="J17" s="3"/>
      <c r="K17" s="3"/>
      <c r="L17" s="3"/>
      <c r="M17" s="3"/>
      <c r="N17" s="3"/>
      <c r="O17" s="3"/>
    </row>
    <row r="18" spans="1:15" ht="30.75" customHeight="1">
      <c r="A18" s="4"/>
      <c r="B18" s="6"/>
      <c r="G18" s="3"/>
      <c r="I18" s="3"/>
      <c r="J18" s="3"/>
      <c r="K18" s="3"/>
      <c r="L18" s="3"/>
      <c r="M18" s="3"/>
      <c r="N18" s="3"/>
      <c r="O18" s="3"/>
    </row>
    <row r="19" spans="1:15" ht="30.75" customHeight="1">
      <c r="A19" s="4"/>
      <c r="B19" s="6"/>
      <c r="G19" s="3"/>
      <c r="I19" s="3"/>
      <c r="J19" s="3"/>
      <c r="K19" s="3"/>
      <c r="L19" s="3"/>
      <c r="M19" s="3"/>
      <c r="N19" s="3"/>
      <c r="O19" s="3"/>
    </row>
    <row r="20" s="4" customFormat="1" ht="30.75" customHeight="1">
      <c r="B20" s="6"/>
    </row>
  </sheetData>
  <sheetProtection password="ED1A" sheet="1" objects="1" scenarios="1" selectLockedCells="1"/>
  <mergeCells count="1">
    <mergeCell ref="A1:E1"/>
  </mergeCells>
  <dataValidations count="4">
    <dataValidation type="custom" operator="greaterThanOrEqual" allowBlank="1" showInputMessage="1" showErrorMessage="1" errorTitle="Figyelem!" error="Az IC-t maximum 80mA-el terhelheti a relé. &#10;A megadott paraméterű relé, ettől nagyobb értékkel terhelné!&#10;(vagy esetleg negatív ellenállással próbálkoztál)&#10;" sqref="B4">
      <formula1>AND((B3/B4)&lt;=0.08,B4&gt;0)</formula1>
    </dataValidation>
    <dataValidation type="decimal" allowBlank="1" showInputMessage="1" showErrorMessage="1" errorTitle="Figyelem!" error="A megengedett tápfezültség tartomány 25...60V!" sqref="B2">
      <formula1>25</formula1>
      <formula2>60</formula2>
    </dataValidation>
    <dataValidation type="custom" operator="greaterThanOrEqual" allowBlank="1" errorTitle="Figyelem!" error="Az IC-t maximum 80mA-el terhelheti a relé. &#10;A megadott paraméterű relé, ettől nagyobb értékkel terhelné!&#10;" sqref="B5">
      <formula1>"ha((b3/b4)&gt;0,08;igaz;hamis)"</formula1>
    </dataValidation>
    <dataValidation type="decimal" allowBlank="1" showInputMessage="1" showErrorMessage="1" errorTitle="Figyelem!" error="Legalább legyen 5V és legalább 1V-al legyen kisebb mint a tápfeszültség!" sqref="B3">
      <formula1>5</formula1>
      <formula2>B2-1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Telifa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Telifa ZRt.-Buzás Imre</dc:creator>
  <cp:keywords/>
  <dc:description/>
  <cp:lastModifiedBy>Telifa ZRt.-Buzás Imre</cp:lastModifiedBy>
  <cp:lastPrinted>2009-09-01T06:04:18Z</cp:lastPrinted>
  <dcterms:created xsi:type="dcterms:W3CDTF">2009-09-01T05:35:10Z</dcterms:created>
  <dcterms:modified xsi:type="dcterms:W3CDTF">2009-09-04T11:08:02Z</dcterms:modified>
  <cp:category/>
  <cp:version/>
  <cp:contentType/>
  <cp:contentStatus/>
</cp:coreProperties>
</file>